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docProps/app.xml" ContentType="application/vnd.openxmlformats-officedocument.extended-properties+xml"/>
  <Override PartName="/xl/calcChain.xml" ContentType="application/vnd.openxmlformats-officedocument.spreadsheetml.calcChain+xml"/>
  <Override PartName="/docProps/custom.xml" ContentType="application/vnd.openxmlformats-officedocument.custom-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Obrazac strukture cene"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200" i="1" l="1"/>
  <c r="G211" i="1"/>
  <c r="G220" i="1"/>
  <c r="G260" i="1"/>
  <c r="G269" i="1"/>
  <c r="G307" i="1"/>
  <c r="G357" i="1"/>
  <c r="G367" i="1"/>
  <c r="G414" i="1"/>
  <c r="G422" i="1"/>
  <c r="G461" i="1"/>
  <c r="G470" i="1"/>
  <c r="G475" i="1"/>
  <c r="E457" i="1" l="1"/>
  <c r="E456" i="1"/>
  <c r="E455" i="1"/>
  <c r="E454" i="1"/>
  <c r="E453" i="1"/>
  <c r="E452" i="1"/>
  <c r="E451" i="1"/>
  <c r="E450" i="1"/>
  <c r="E449" i="1"/>
  <c r="E448" i="1"/>
  <c r="E447" i="1"/>
  <c r="E446" i="1"/>
  <c r="E445" i="1"/>
  <c r="E444" i="1"/>
  <c r="E443" i="1"/>
  <c r="E442" i="1"/>
  <c r="E441" i="1"/>
  <c r="E440" i="1"/>
  <c r="E439" i="1"/>
  <c r="E438" i="1"/>
  <c r="E437" i="1"/>
  <c r="E436" i="1"/>
  <c r="E435" i="1"/>
  <c r="E434" i="1"/>
  <c r="E433" i="1"/>
  <c r="E432" i="1"/>
  <c r="E431" i="1"/>
  <c r="E430" i="1"/>
  <c r="E429" i="1"/>
  <c r="E428" i="1"/>
  <c r="E427" i="1"/>
  <c r="E426" i="1"/>
  <c r="E419" i="1"/>
  <c r="E418" i="1"/>
  <c r="E411" i="1"/>
  <c r="E410" i="1"/>
  <c r="E409" i="1"/>
  <c r="E408" i="1"/>
  <c r="E407" i="1"/>
  <c r="E406" i="1"/>
  <c r="E405" i="1"/>
  <c r="E404" i="1"/>
  <c r="E403" i="1"/>
  <c r="E402" i="1"/>
  <c r="E401" i="1"/>
  <c r="E400" i="1"/>
  <c r="E399" i="1"/>
  <c r="E398" i="1"/>
  <c r="E397" i="1"/>
  <c r="E396" i="1"/>
  <c r="E395" i="1"/>
  <c r="E394" i="1"/>
  <c r="E393" i="1"/>
  <c r="E392" i="1"/>
  <c r="E391" i="1"/>
  <c r="E390" i="1"/>
  <c r="E389" i="1"/>
  <c r="E388" i="1"/>
  <c r="E387" i="1"/>
  <c r="E386" i="1"/>
  <c r="E385" i="1"/>
  <c r="E384" i="1"/>
  <c r="E383" i="1"/>
  <c r="E382" i="1"/>
  <c r="E381" i="1"/>
  <c r="E380" i="1"/>
  <c r="E379" i="1"/>
  <c r="E378" i="1"/>
  <c r="E377" i="1"/>
  <c r="E376" i="1"/>
  <c r="E375" i="1"/>
  <c r="E374" i="1"/>
  <c r="E373" i="1"/>
  <c r="E372" i="1"/>
  <c r="E371" i="1"/>
  <c r="E364" i="1"/>
  <c r="E363" i="1"/>
  <c r="E362" i="1"/>
  <c r="E361" i="1"/>
  <c r="E354" i="1"/>
  <c r="E353" i="1"/>
  <c r="E352" i="1"/>
  <c r="E351" i="1"/>
  <c r="E350" i="1"/>
  <c r="E349" i="1"/>
  <c r="E348" i="1"/>
  <c r="E347" i="1"/>
  <c r="E346" i="1"/>
  <c r="E345" i="1"/>
  <c r="E344" i="1"/>
  <c r="E343" i="1"/>
  <c r="E342" i="1"/>
  <c r="E341" i="1"/>
  <c r="E340" i="1"/>
  <c r="E339" i="1"/>
  <c r="E338" i="1"/>
  <c r="E337" i="1"/>
  <c r="E336" i="1"/>
  <c r="E335" i="1"/>
  <c r="E334" i="1"/>
  <c r="E333" i="1"/>
  <c r="E332" i="1"/>
  <c r="E331" i="1"/>
  <c r="E330" i="1"/>
  <c r="E329" i="1"/>
  <c r="E328" i="1"/>
  <c r="E327" i="1"/>
  <c r="E326" i="1"/>
  <c r="E325" i="1"/>
  <c r="E324" i="1"/>
  <c r="E323" i="1"/>
  <c r="E322" i="1"/>
  <c r="E321" i="1"/>
  <c r="E320" i="1"/>
  <c r="E319" i="1"/>
  <c r="E318" i="1"/>
  <c r="E317" i="1"/>
  <c r="E316" i="1"/>
  <c r="E315" i="1"/>
  <c r="E314" i="1"/>
  <c r="E313" i="1"/>
  <c r="E312" i="1"/>
  <c r="E311" i="1"/>
  <c r="E304" i="1"/>
  <c r="E303" i="1"/>
  <c r="E302" i="1"/>
  <c r="E301" i="1"/>
  <c r="E300" i="1"/>
  <c r="E299" i="1"/>
  <c r="E298" i="1"/>
  <c r="E297" i="1"/>
  <c r="E296" i="1"/>
  <c r="E295" i="1"/>
  <c r="E294" i="1"/>
  <c r="E293" i="1"/>
  <c r="E292" i="1"/>
  <c r="E291" i="1"/>
  <c r="E290" i="1"/>
  <c r="E289" i="1"/>
  <c r="E288" i="1"/>
  <c r="E287" i="1"/>
  <c r="E286" i="1"/>
  <c r="E285" i="1"/>
  <c r="E284" i="1"/>
  <c r="E283" i="1"/>
  <c r="E282" i="1"/>
  <c r="E281" i="1"/>
  <c r="E280" i="1"/>
  <c r="E279" i="1"/>
  <c r="E278" i="1"/>
  <c r="E277" i="1"/>
  <c r="E276" i="1"/>
  <c r="E275" i="1"/>
  <c r="E274" i="1"/>
  <c r="E273" i="1"/>
  <c r="E266" i="1"/>
  <c r="E265" i="1"/>
  <c r="E264" i="1"/>
  <c r="E257" i="1"/>
  <c r="E256" i="1"/>
  <c r="E255" i="1"/>
  <c r="E254" i="1"/>
  <c r="E253" i="1"/>
  <c r="E252" i="1"/>
  <c r="E251" i="1"/>
  <c r="E250" i="1"/>
  <c r="E249" i="1"/>
  <c r="E248" i="1"/>
  <c r="E247" i="1"/>
  <c r="E246" i="1"/>
  <c r="E245" i="1"/>
  <c r="E244" i="1"/>
  <c r="E243" i="1"/>
  <c r="E242" i="1"/>
  <c r="E241" i="1"/>
  <c r="E240" i="1"/>
  <c r="E239" i="1"/>
  <c r="E238" i="1"/>
  <c r="E237" i="1"/>
  <c r="E236" i="1"/>
  <c r="E235" i="1"/>
  <c r="E234" i="1"/>
  <c r="E233" i="1"/>
  <c r="E232" i="1"/>
  <c r="E231" i="1"/>
  <c r="E230" i="1"/>
  <c r="E229" i="1"/>
  <c r="E228" i="1"/>
  <c r="E227" i="1"/>
  <c r="E226" i="1"/>
  <c r="E225" i="1"/>
  <c r="E224" i="1"/>
  <c r="E217" i="1"/>
  <c r="E216" i="1"/>
  <c r="E215" i="1"/>
  <c r="E208" i="1"/>
  <c r="E207" i="1"/>
  <c r="E206" i="1"/>
  <c r="E205" i="1"/>
  <c r="E204" i="1"/>
  <c r="E197" i="1"/>
  <c r="E196" i="1"/>
  <c r="E195" i="1"/>
  <c r="E194" i="1"/>
  <c r="E193" i="1"/>
  <c r="E192" i="1"/>
  <c r="E159" i="1"/>
  <c r="E158" i="1"/>
  <c r="E157" i="1"/>
  <c r="E156" i="1"/>
  <c r="E154" i="1"/>
  <c r="E153" i="1"/>
  <c r="E152" i="1"/>
  <c r="E151" i="1"/>
  <c r="E148" i="1"/>
  <c r="E145" i="1"/>
  <c r="E138" i="1"/>
  <c r="E137" i="1"/>
  <c r="E135" i="1"/>
  <c r="E124" i="1"/>
  <c r="E122" i="1"/>
  <c r="E115" i="1"/>
  <c r="E113" i="1"/>
  <c r="E112" i="1"/>
  <c r="E107" i="1"/>
  <c r="E105" i="1"/>
  <c r="E104" i="1"/>
  <c r="E102" i="1"/>
  <c r="E101" i="1"/>
  <c r="E100" i="1"/>
  <c r="E99" i="1"/>
  <c r="E97" i="1"/>
  <c r="E96" i="1"/>
  <c r="E95" i="1"/>
  <c r="E91" i="1"/>
  <c r="E78" i="1"/>
  <c r="E75" i="1"/>
  <c r="E73" i="1"/>
  <c r="E72" i="1"/>
  <c r="E68" i="1"/>
  <c r="E67" i="1"/>
  <c r="E65" i="1"/>
  <c r="E64" i="1"/>
  <c r="E60" i="1"/>
  <c r="E59" i="1"/>
  <c r="E57" i="1"/>
  <c r="E56" i="1"/>
  <c r="E55" i="1"/>
  <c r="E28" i="1"/>
  <c r="E23" i="1"/>
  <c r="E22" i="1"/>
  <c r="E21" i="1"/>
  <c r="E18" i="1"/>
  <c r="E17" i="1"/>
  <c r="E16" i="1"/>
  <c r="E13" i="1"/>
  <c r="E19" i="1" l="1"/>
</calcChain>
</file>

<file path=xl/sharedStrings.xml><?xml version="1.0" encoding="utf-8"?>
<sst xmlns="http://schemas.openxmlformats.org/spreadsheetml/2006/main" count="3135" uniqueCount="1465">
  <si>
    <t>Образац структуре цене</t>
  </si>
  <si>
    <t>ЗАМЕНА ЖЕЛЕЗНИЧКОГ ТРАНСПОРТА РОВНОГ УГЉА ОД ПОГОНА "СУВА СЕПАРАЦИЈА" ДО РЈ "МОКРА СЕПАРАЦИЈА" ТРАЧНИМ ТРАНСПОРТЕРИМА</t>
  </si>
  <si>
    <t>Р.Б</t>
  </si>
  <si>
    <t>Опис радова</t>
  </si>
  <si>
    <t>Цртеж бр.</t>
  </si>
  <si>
    <t xml:space="preserve">Јед.
мере
</t>
  </si>
  <si>
    <t>Кол.</t>
  </si>
  <si>
    <t>4</t>
  </si>
  <si>
    <t>Грађевински објекти (радови)</t>
  </si>
  <si>
    <t>1.1</t>
  </si>
  <si>
    <t>Реконструкција пресипне станице Ц-10 (Разделна станица Ц-10)</t>
  </si>
  <si>
    <t>1.1.1</t>
  </si>
  <si>
    <t>Геодетско обележавање и размеравање темеља објекта са постављањем видних ознака на преломним тачкама са обележавањем и размеравањем тачака за ископ на терену. Обрачун паушално.</t>
  </si>
  <si>
    <t>X</t>
  </si>
  <si>
    <t>паушално</t>
  </si>
  <si>
    <t>1.1.2</t>
  </si>
  <si>
    <t>Демонтажа челичне конструкције која се мења или укида. Обрачун по кg.</t>
  </si>
  <si>
    <t>кг</t>
  </si>
  <si>
    <t>1.1.3</t>
  </si>
  <si>
    <t xml:space="preserve">Демонтажа металних степеника и степенишне конструкције. Конструкцију пажљиво демонтирати, очистити и сложити у магацин, за поновну употребу или утоварити на камион и одвести на депонију коју одреди инвеститор удаљену до 15 кm. Шут прикупити, изнети, утоварити на камион и одвести на градску депонију. Обрачун по m² </t>
  </si>
  <si>
    <r>
      <t>m</t>
    </r>
    <r>
      <rPr>
        <vertAlign val="superscript"/>
        <sz val="11"/>
        <rFont val="Arial"/>
        <family val="2"/>
      </rPr>
      <t>2</t>
    </r>
  </si>
  <si>
    <t>1.1.4</t>
  </si>
  <si>
    <t>Ручни откоп земље око и поред темеља због утврђивања димензија темеља. Обрачун паушално.</t>
  </si>
  <si>
    <t>УКУПНО  ПРИПРЕМНИ  РАДОВИ :</t>
  </si>
  <si>
    <t>1.1.5</t>
  </si>
  <si>
    <r>
      <t>Ручни или машински откоп земље III категорије за нове темеље    са избацивањем, одвозом и разастирањем на место набијања или одвозом вишка ван градилишта. Обрачун по m</t>
    </r>
    <r>
      <rPr>
        <vertAlign val="superscript"/>
        <sz val="11"/>
        <rFont val="Arial"/>
        <family val="2"/>
        <charset val="238"/>
      </rPr>
      <t>3</t>
    </r>
    <r>
      <rPr>
        <sz val="11"/>
        <rFont val="Arial"/>
        <family val="2"/>
      </rPr>
      <t>.</t>
    </r>
  </si>
  <si>
    <r>
      <t>m</t>
    </r>
    <r>
      <rPr>
        <vertAlign val="superscript"/>
        <sz val="11"/>
        <rFont val="Arial"/>
        <family val="2"/>
      </rPr>
      <t>3</t>
    </r>
  </si>
  <si>
    <t>1.1.6</t>
  </si>
  <si>
    <r>
      <t>Ручни или машински откоп земље III категорије за темељ стуба степеница са избацивањем, одвозом и разастирањем на место набијања или одвозом вишка ван градилишта. Обрачун по m</t>
    </r>
    <r>
      <rPr>
        <vertAlign val="superscript"/>
        <sz val="11"/>
        <rFont val="Arial"/>
        <family val="2"/>
        <charset val="238"/>
      </rPr>
      <t>3</t>
    </r>
    <r>
      <rPr>
        <sz val="11"/>
        <rFont val="Arial"/>
        <family val="2"/>
      </rPr>
      <t>.</t>
    </r>
  </si>
  <si>
    <t>1.1.7</t>
  </si>
  <si>
    <r>
      <t>Насипање и набијање слоја туцаника испод темеља слоју од 40 cm. Насипање и набијање извести у слојевима од 20 cm са постизањем модула стишљивости од 40 МPа. Обрачун по m</t>
    </r>
    <r>
      <rPr>
        <vertAlign val="superscript"/>
        <sz val="11"/>
        <rFont val="Arial"/>
        <family val="2"/>
        <charset val="238"/>
      </rPr>
      <t>3</t>
    </r>
    <r>
      <rPr>
        <sz val="11"/>
        <rFont val="Arial"/>
        <family val="2"/>
      </rPr>
      <t xml:space="preserve"> туцаника.</t>
    </r>
  </si>
  <si>
    <t>1.1.8</t>
  </si>
  <si>
    <r>
      <t>Утовар, транспорт и истовар вишка земље из ископа на депонију удаљену до 5км или неко друго место које одреди инвеститор. Обрачун по m</t>
    </r>
    <r>
      <rPr>
        <vertAlign val="superscript"/>
        <sz val="11"/>
        <rFont val="Arial"/>
        <family val="2"/>
        <charset val="238"/>
      </rPr>
      <t>3</t>
    </r>
    <r>
      <rPr>
        <sz val="11"/>
        <rFont val="Arial"/>
        <family val="2"/>
      </rPr>
      <t>.</t>
    </r>
  </si>
  <si>
    <t>УКУПНО  ЗЕМЉАНИ  РАДОВИ :</t>
  </si>
  <si>
    <t>1.1.9</t>
  </si>
  <si>
    <r>
      <t>Бетонирање тампон слоја бетона испод темеља МB 15, d=10 cm, а све према пројекту и детаљима.  Обрачун по m</t>
    </r>
    <r>
      <rPr>
        <vertAlign val="superscript"/>
        <sz val="11"/>
        <rFont val="Arial"/>
        <family val="2"/>
        <charset val="238"/>
      </rPr>
      <t>2</t>
    </r>
    <r>
      <rPr>
        <sz val="11"/>
        <rFont val="Arial"/>
        <family val="2"/>
      </rPr>
      <t xml:space="preserve">. </t>
    </r>
  </si>
  <si>
    <r>
      <t>m</t>
    </r>
    <r>
      <rPr>
        <vertAlign val="superscript"/>
        <sz val="11"/>
        <rFont val="Arial"/>
        <family val="2"/>
        <charset val="238"/>
      </rPr>
      <t>2</t>
    </r>
  </si>
  <si>
    <t>1.1.10</t>
  </si>
  <si>
    <r>
      <t>Бетонирање стопе темеља пресипне станице и стуба степеница, МB30, у потребној оплати. Обрачун по m</t>
    </r>
    <r>
      <rPr>
        <vertAlign val="superscript"/>
        <sz val="11"/>
        <rFont val="Arial"/>
        <family val="2"/>
        <charset val="238"/>
      </rPr>
      <t>3</t>
    </r>
    <r>
      <rPr>
        <sz val="11"/>
        <rFont val="Arial"/>
        <family val="2"/>
      </rPr>
      <t>.</t>
    </r>
  </si>
  <si>
    <r>
      <t>m</t>
    </r>
    <r>
      <rPr>
        <vertAlign val="superscript"/>
        <sz val="11"/>
        <rFont val="Arial"/>
        <family val="2"/>
        <charset val="238"/>
      </rPr>
      <t>3</t>
    </r>
  </si>
  <si>
    <t>1.1.11</t>
  </si>
  <si>
    <r>
      <t>Бетонирање  темељног јастука пресипне станице, МB30, у потребној оплати. Обрачун по m</t>
    </r>
    <r>
      <rPr>
        <vertAlign val="superscript"/>
        <sz val="11"/>
        <rFont val="Arial"/>
        <family val="2"/>
        <charset val="238"/>
      </rPr>
      <t>3</t>
    </r>
    <r>
      <rPr>
        <sz val="11"/>
        <rFont val="Arial"/>
        <family val="2"/>
      </rPr>
      <t>.</t>
    </r>
  </si>
  <si>
    <t>УКУПНО АРМИРАНО БЕТОНСКИ РАДОВИ:</t>
  </si>
  <si>
    <t>1.1.12</t>
  </si>
  <si>
    <t>Набавка, сечење, савијање, транспорт и монтажа арматуре  Б500 (шипке) са чишћењем од рђе. Обрачунава се комплетно уграђена арматура, са потребном паљеном жицом за везивање и подметачима за дистанцирање арматуре од оплате.                 Обрачун по кг.</t>
  </si>
  <si>
    <t>кg</t>
  </si>
  <si>
    <t>УКУПНО АРМИРАЧКИ РАДОВИ:</t>
  </si>
  <si>
    <t>1.1.13</t>
  </si>
  <si>
    <t xml:space="preserve">Израда челичне конструкције мора се вршити у свему према урађеној техничкој документацији, "Правилнику о техничким прописима за носеће челичне конструкције", важећим стандардима за основни материјал СРПС. Ц.Б0.500, вруће ваљане L угаонике СРПС Ц.Б3.101, електроде СРПС Ц.Х3.011, завртњеве  СРПС М.Б1.023, као и осталих пратећих стандарда. Све везе на конструкцији изводе се заваривањем. Јединичном ценом обухваћена је набавка основног и спојног материјала, рад, алат и помоћна средства потребна за израду конструкције.Обрачун по кg израђене конструкције, а на основу радионичке спецификације материјала. </t>
  </si>
  <si>
    <t>1.1.14</t>
  </si>
  <si>
    <t>Израда антикорозивне заштите са два основна и два заштитна премаза акрилном бојом.Обрачун по кg заштићене конструкције, а на основу радионичке спецификације материјала.    Обрачун по кg.</t>
  </si>
  <si>
    <t>1.1.15</t>
  </si>
  <si>
    <r>
      <t>Набавка и постављање металних решеткастих газишта за платформе.    Обрачун по m</t>
    </r>
    <r>
      <rPr>
        <vertAlign val="superscript"/>
        <sz val="11"/>
        <rFont val="Arial"/>
        <family val="2"/>
        <charset val="238"/>
      </rPr>
      <t>2</t>
    </r>
    <r>
      <rPr>
        <sz val="11"/>
        <rFont val="Arial"/>
        <family val="2"/>
      </rPr>
      <t>.</t>
    </r>
  </si>
  <si>
    <t>1.1.16</t>
  </si>
  <si>
    <t xml:space="preserve">Израда и постављање ограде  подеста. Ограду са стубовима и рукохватом израдити и поставити од челичних профила, по детаљима и упутству пројектанта. Обрачун по m. </t>
  </si>
  <si>
    <r>
      <t>m</t>
    </r>
    <r>
      <rPr>
        <vertAlign val="superscript"/>
        <sz val="11"/>
        <rFont val="Arial"/>
        <family val="2"/>
        <charset val="238"/>
      </rPr>
      <t>1</t>
    </r>
  </si>
  <si>
    <t>УКУПНО МОНТАЖЕРСКИ  РАДОВИ:</t>
  </si>
  <si>
    <t>1.2</t>
  </si>
  <si>
    <t>Реконструкција главног утоварног места</t>
  </si>
  <si>
    <t>1.2.1</t>
  </si>
  <si>
    <t>1.2.2</t>
  </si>
  <si>
    <t xml:space="preserve">Демонтажа фасадне облоге од трапезног лима.  Лим пажљиво демонтирати, спустити, очистити и сложити на градилишну депонију за поновну употребу или утоварити у камион и одвести на депонију удаљену до 15 кm. Шут прикупити, изнети, утоварити на камион и одвести на градску депонију. Обрачун по m² </t>
  </si>
  <si>
    <t>1.2.3</t>
  </si>
  <si>
    <t>1.2.4</t>
  </si>
  <si>
    <t>1.2.5</t>
  </si>
  <si>
    <t>Израда антикорозивне заштите са два
основна и два заштитна премаза
алкилном бојом.Обрачун по кг заштићене
конструкције, а на основу радионичке
спецификације материјала. Обрачун по
кг.</t>
  </si>
  <si>
    <t>1.2.6</t>
  </si>
  <si>
    <t>РЕКАПИТУЛАЦИЈА РEKОНСТРУКЦИЈА ГЛАВНОГ УТОВАРНОГ МЕСТА</t>
  </si>
  <si>
    <t>1.3</t>
  </si>
  <si>
    <t>Реконструкција утоварног места 4</t>
  </si>
  <si>
    <t>1.3.1</t>
  </si>
  <si>
    <t>1.3.2</t>
  </si>
  <si>
    <t>1.3.3</t>
  </si>
  <si>
    <r>
      <t xml:space="preserve"> Рушење фасадних зидова од опеке у продужном малтеру. Строго водити рачуна о зидовима који остају да се не наруши њихова стабилност.  Шут прикупити, изнети, утоварити на камион и одвести на градску депонију. У цену улази и помоћна скела. Отвори се одбијају. Обрачун по m</t>
    </r>
    <r>
      <rPr>
        <vertAlign val="superscript"/>
        <sz val="11"/>
        <rFont val="Arial"/>
        <family val="2"/>
        <charset val="238"/>
      </rPr>
      <t>3</t>
    </r>
    <r>
      <rPr>
        <sz val="11"/>
        <rFont val="Arial"/>
        <family val="2"/>
      </rPr>
      <t xml:space="preserve">. </t>
    </r>
  </si>
  <si>
    <t>1.3.4</t>
  </si>
  <si>
    <t>Демонтажа прозора димензија 1,50x5,00 m. Обрачун по комаду.</t>
  </si>
  <si>
    <t>коm</t>
  </si>
  <si>
    <t>1.3.5</t>
  </si>
  <si>
    <t>1.3.6</t>
  </si>
  <si>
    <t>Израда антикорозивне заштите са два основна и два заштитна премаза алкилном бојом.Обрачун по кг заштићене конструкције, а на основу радионичке спецификације материјала.    Обрачун по кг.</t>
  </si>
  <si>
    <t>1.3.7</t>
  </si>
  <si>
    <t xml:space="preserve">Облагање фасаде челичним поцинкованим лимом ТР 35/200 дебљине 0,70 мм, у боји по избору пројектанта. Облагање извести по пројекту, детаљима и упутству произвођача и пројектанта. Обрачун по м² </t>
  </si>
  <si>
    <t>РЕКАПИТУЛАЦИЈА РЕКОНСТРУКЦИЈА УТОВАРНОГ МЕСТА 4</t>
  </si>
  <si>
    <t>1.4</t>
  </si>
  <si>
    <t>Реконструкција истоварне станице (бункера)-Бункер на истоварној станици "Нови део"</t>
  </si>
  <si>
    <t>1.4.1</t>
  </si>
  <si>
    <t xml:space="preserve">Демонтажа кровне и фасадне облоге  од лима. Лим пажљиво демонтирати, спустити, очистити и сложити на градилишну депонију за поновну употребу или утоварити у камион и одвести на депонију удаљену до 15 кm. Шут прикупити, изнети, утоварити на камион и одвести на градску депонију. Обрачун по m². </t>
  </si>
  <si>
    <r>
      <t>m</t>
    </r>
    <r>
      <rPr>
        <vertAlign val="superscript"/>
        <sz val="11"/>
        <rFont val="Arial Narrow"/>
        <family val="2"/>
      </rPr>
      <t>2</t>
    </r>
  </si>
  <si>
    <t>1.4.2</t>
  </si>
  <si>
    <t xml:space="preserve">Рушење фасадних зидова од опеке у продужном малтеру. Рушење зидова извести заједно са серклажима, надвратницима и свим облогама на зиду. Употребљиву опеку очистити од малтера и сложити на градилишну депонију. Шут прикупити, изнети, утоварити на камион и одвести на градску депонију. У цену улази и помоћна скела. Отвори се одбијају. Обрачун по m³.  </t>
  </si>
  <si>
    <r>
      <t>m</t>
    </r>
    <r>
      <rPr>
        <vertAlign val="superscript"/>
        <sz val="11"/>
        <rFont val="Arial Narrow"/>
        <family val="2"/>
      </rPr>
      <t>3</t>
    </r>
  </si>
  <si>
    <t>1.4.3</t>
  </si>
  <si>
    <t xml:space="preserve">Демонтажа челилне конструкције. Конструкцију пажљиво демонтирати, спустити, очистити и сложити на градилишну депонију за поновну употребу или утоварити у камион и одвести на депонију удаљену до 15 кm. Шут прикупити, изнети, утоварити на камион и одвести на градску депонију. Обрачун по кg. </t>
  </si>
  <si>
    <t>1.4.4</t>
  </si>
  <si>
    <t xml:space="preserve">Архитектонско сондирање објекта, ради добијања оригиналних нивоа и података о степену оштећења темеља, конструктивног система, кровне конструкције, и других конструктивних елемената. Сондирањем утврдити накнадно изведене измене на објекту. Урадити пратећу техничку и фото документацију. Сондирања извести стручном радном снагом уз стални надзор конзерватора. Обрачун по радном часу.  </t>
  </si>
  <si>
    <t>час</t>
  </si>
  <si>
    <t>1.4.5</t>
  </si>
  <si>
    <t xml:space="preserve">Рушење зидова од гитер  блокова. Рушење зидова извести заједно са серклажима,надвратницима и свим облогама на зиду. Употребљиве сипорекс блокове очистити од малтера и сложити на градилишну депонију. Шут прикупити, изнети, утоварити на камион и одвести на градску депонију. У цену улази и помоћна скела. Отвори се одбијају. Обрачун по m³.  </t>
  </si>
  <si>
    <t>1.4.6</t>
  </si>
  <si>
    <t xml:space="preserve"> Демонтажа АБ греде носача шина. Пажљиво демонтирати греде и депоновати на градилишну депонију. Шут прикупити, изнети, утоварити на камион и одвести на градску депонију. У цену улази и помоћна скела.  Обрачун по m³. </t>
  </si>
  <si>
    <t>1.4.7</t>
  </si>
  <si>
    <t xml:space="preserve">Пажљива демонтажа металних прозора и врата. Демонтирани прозор склопити и предати или утоварити на камион и одвести на депонију коју одреди инвеститор удаљену до 15 кm. Обрачун по комаду. </t>
  </si>
  <si>
    <t>ком</t>
  </si>
  <si>
    <t>1.4.8</t>
  </si>
  <si>
    <t>Демонтажа шина. Обрачун по кg.</t>
  </si>
  <si>
    <t>1.4.9</t>
  </si>
  <si>
    <r>
      <t>Набавка, транспорт материјала и израда зида од гитер блока дебљине d=25 cm, са вертикалним серклажима и надвратиним и надпрозорним бетонским гредама. Обрачун по m</t>
    </r>
    <r>
      <rPr>
        <vertAlign val="superscript"/>
        <sz val="11"/>
        <rFont val="Arial Narrow"/>
        <family val="2"/>
        <charset val="238"/>
      </rPr>
      <t>2</t>
    </r>
    <r>
      <rPr>
        <sz val="11"/>
        <rFont val="Arial Narrow"/>
        <family val="2"/>
      </rPr>
      <t xml:space="preserve"> зида.</t>
    </r>
  </si>
  <si>
    <t>1.4.10</t>
  </si>
  <si>
    <r>
      <t>Набавка, транспорт материјала и малтерисање продужним малтером унутрашњих зиданих зидова мокрог чвора. Обрачун по m</t>
    </r>
    <r>
      <rPr>
        <vertAlign val="superscript"/>
        <sz val="11"/>
        <rFont val="Arial Narrow"/>
        <family val="2"/>
        <charset val="238"/>
      </rPr>
      <t>2</t>
    </r>
    <r>
      <rPr>
        <sz val="11"/>
        <rFont val="Arial Narrow"/>
        <family val="2"/>
      </rPr>
      <t xml:space="preserve"> омалтерисаног зида.</t>
    </r>
  </si>
  <si>
    <t>УКУПНО ЗИДАРСКИ РАДОВИ:</t>
  </si>
  <si>
    <t>1.4.11</t>
  </si>
  <si>
    <t xml:space="preserve">Израда армирано бетонских серклажа марке МB 20. Израдити оплату и серклаже армирати по пројекту, детаљима и статичком прорачуну. Бетон уградити и неговати по прописима. У цену улазе и оплата, арматура и помоћна скела. Обрачун по m³.   </t>
  </si>
  <si>
    <t>1.4.12</t>
  </si>
  <si>
    <t xml:space="preserve">Израда армирано бетонске подне плоче марке МB 20. Израдити оплату и армирати по пројекту, детаљима и статичком прорачуну. Бетон уградити и неговати по прописима. У цену улазе и оплата, арматура и помоћна скела. Обрачун по m³.   </t>
  </si>
  <si>
    <t>1.4.13</t>
  </si>
  <si>
    <r>
      <t>Набавка, транспорт материјала и бојење унутрашњих зиданих зидова и плафона полудисперзивном бојом. Обрачун по m</t>
    </r>
    <r>
      <rPr>
        <vertAlign val="superscript"/>
        <sz val="11"/>
        <rFont val="Arial Narrow"/>
        <family val="2"/>
        <charset val="238"/>
      </rPr>
      <t>2</t>
    </r>
    <r>
      <rPr>
        <sz val="11"/>
        <rFont val="Arial Narrow"/>
        <family val="2"/>
      </rPr>
      <t xml:space="preserve"> бојеног зида.</t>
    </r>
  </si>
  <si>
    <t>УКУПНО МОЛЕРСКО-ФАРБАРСКИ РАДОВИ:</t>
  </si>
  <si>
    <t>1.4.14</t>
  </si>
  <si>
    <r>
      <t>Набавка материјала, транспорт и израда хидроизолација у мокром чвору. Изводи се у слојевима како следи:                                                                                                  - хладан премаз битулитом                                                                    - битуменска трака у 2 слоја ПYЕГ200С4, варена са 100%.                                                                                          Обрачун по m</t>
    </r>
    <r>
      <rPr>
        <vertAlign val="superscript"/>
        <sz val="11"/>
        <rFont val="Arial Narrow"/>
        <family val="2"/>
        <charset val="238"/>
      </rPr>
      <t>2</t>
    </r>
    <r>
      <rPr>
        <sz val="11"/>
        <rFont val="Arial Narrow"/>
        <family val="2"/>
      </rPr>
      <t>.</t>
    </r>
  </si>
  <si>
    <t>1.4.15</t>
  </si>
  <si>
    <r>
      <t>Набавка материјала, транспорт и постављање термоизолације од камена вуне дебљине д=10цм за изолацију канцеларијског простора и мокрог чвора. Обрачун по m</t>
    </r>
    <r>
      <rPr>
        <vertAlign val="superscript"/>
        <sz val="11"/>
        <rFont val="Arial Narrow"/>
        <family val="2"/>
        <charset val="238"/>
      </rPr>
      <t>2</t>
    </r>
    <r>
      <rPr>
        <sz val="11"/>
        <rFont val="Arial Narrow"/>
        <family val="2"/>
      </rPr>
      <t>.</t>
    </r>
  </si>
  <si>
    <t>УКУПНО ИЗОЛАТЕРСКИ РАДОВИ:</t>
  </si>
  <si>
    <t>1.4.16</t>
  </si>
  <si>
    <t xml:space="preserve">Постављање зидних керамичких плочица, димензија 10x20 цм, у цементном малтеру. Подлогу испрскати цементним млеком. Плочице прве класе, домаће производње, поставити у слогу фуга на фугу. По потреби ивице плочица ручно добрусити. Обложене површине морају бити равне и вертикалне. Постављене плочице фуговати и очистити пиљевином. У цену улази и набавка плочица. Обрачун по m².  </t>
  </si>
  <si>
    <t>1.4.17</t>
  </si>
  <si>
    <t xml:space="preserve">Постављање подних керамичких плочица, димензија 10x20 цм, у цементном малтеру. Подлогу испрскати цементним млеком. Плочице прве класе, домаће производње, поставити у слогу фуга на фугу. По потреби ивице плочица ручно добрусити. Обложене површине морају бити равне и вертикалне. Постављене плочице фуговати и очистити пиљевином. У цену улази и набавка плочица. Обрачун по m².  </t>
  </si>
  <si>
    <t>УКУПНО КЕРАМИЧАРСКИ РАДОВИ:</t>
  </si>
  <si>
    <t>1.4.18</t>
  </si>
  <si>
    <r>
      <t>Набавка, транспорт и монтажа  префабрикованих, фасадних панела. Панели су дебљинe d=10 cm од профилисаног бојеног поцинкованог челичног лима са испуном од камене вуне. Постављају се вертикално, преко челичне подконструкције. У цену је урачуната и потребна скела.  Обрачун по m</t>
    </r>
    <r>
      <rPr>
        <vertAlign val="superscript"/>
        <sz val="11"/>
        <rFont val="Arial Narrow"/>
        <family val="2"/>
        <charset val="238"/>
      </rPr>
      <t>2</t>
    </r>
    <r>
      <rPr>
        <sz val="11"/>
        <rFont val="Arial Narrow"/>
        <family val="2"/>
      </rPr>
      <t xml:space="preserve"> покривене површине.</t>
    </r>
  </si>
  <si>
    <t>УКУПНО МОНТАЖЕРСКИ РАДОВИ:</t>
  </si>
  <si>
    <t>1.4.19</t>
  </si>
  <si>
    <t>Набавка, транспорт и монтажа спољашњих врата. Конструкција врата је од кутијастих челичних профила. Испуна крила врата је камена вуна, обострано обложена равним лимом. У цену улази сав потребан стандардни оков, шарке, брава цилиндар са кључем. У цену позиције урачунати и све хоризонталне и вертикалне опшивке од поцинкованог лима д-0,6мм, на споју са фасадним панелом.  Бојење једанпут основном бојом и два пута бојом за метал. Обрачун по комаду.</t>
  </si>
  <si>
    <t>Двокрилна врата 140/220цм  ; Развијена ширина опшивке цца - 25цм.</t>
  </si>
  <si>
    <t>kom</t>
  </si>
  <si>
    <t>1.4.20</t>
  </si>
  <si>
    <t>Набавка, транспорт и монтажа прозора од кутијастих челичних профила, застакљеног равним стаклом дебљине 5мм, по пројекту и детаљима. Крило се отвара око вертикалне осе, опремљено је одговарајућим механизмом за отварање. Оков по избору пројектанта. Пре бојења метал очистити од корозије и прашине, брусити и опајати. На прозор нанети импрегнацију и основну боју, а затим предкитовати и брусити. Нанети први слој боје за метал, китовати и брусити и завршно бојити други пут. У цену позиције урачунати све хоризонталне и вертикалне опшивке од поцинкованог лима д-0,6мм, на споју са фасадним панелом. Обрачун по комаду.</t>
  </si>
  <si>
    <t>Једнокрилни прозор 100/130цм ; Развијена ширина опшивке цца - 25цм</t>
  </si>
  <si>
    <t>1.4.21</t>
  </si>
  <si>
    <t>Набавка, транспорт и монтажа унутрашњих врата. Конструкција врата је од кутијастих челичних профила. Испуна крила врата је камена вуна, обострано обложена равним лимом. У цену улази сав потребан стандардни оков, шарке, брава цилиндар са кључем. Бојење једанпут основном бојом и два пута бојом за метал. Обрачун по комаду.</t>
  </si>
  <si>
    <t>Једнокрилна врата 80/220цм</t>
  </si>
  <si>
    <t xml:space="preserve">Једнокрилна врата 90/220цм </t>
  </si>
  <si>
    <t>1.4.22</t>
  </si>
  <si>
    <t>Набавка и чишћење материјала, израда према цртежима радионичке документације, пробна монтажа, транспорт, монтажа и комплетна АКЗ заштита комплетне носеће челичне  конструкције, а све према техничким условима и правилницима за производњу, транспорт, монтажу и антикорозиону заштиту.
 Материјал за конструкцију је:
- стандарно вруће ваљани профили од С235ЈРГ2 (Ч0361) 
- лимови дебљине до 25мм од С235ЈРГ2 (Ч0361)  све по СРПС ЕН 10025:2003.
- лимови веће дебљине од 25мм  од С235Ј2Г3 (Ч0363)  све по СРПС ЕН 10025:2003.
-- шина кранске стазе од С355Ј0 (Ч0562)
- завртњеви за везу су класе чврстоће 8.8  према СРПС ЕН 15048.
- завртњеви за везу су класе чврстоће  10.9 према СРПС ЕН 14399.
- анкери су класе чврстоће 5.6 од челика Ц35Е (Ч1431), а према СРПС ЕН 10083.</t>
  </si>
  <si>
    <t>Антикорозиона заштита се изводи у систему алкидне заштите (или одговарајуће) за категорију корозивности Ц2, а у свему према техничкој документацији произвођача челичне конструкције, а у складу са  СРПС ИСО 12944-2002. Израда радионичке документације је обавеза извођача радова на челичној конструкцији, а у свему према овом пројекту.</t>
  </si>
  <si>
    <t>Обрачун по кg, намонтиране и офарбане конструкције са пробном монтажом.</t>
  </si>
  <si>
    <t>kg</t>
  </si>
  <si>
    <t>1.4.23</t>
  </si>
  <si>
    <r>
      <t>Набавка и постављање металних решеткастих газишта за платформе и степеништа.    Обрачун по m</t>
    </r>
    <r>
      <rPr>
        <vertAlign val="superscript"/>
        <sz val="11"/>
        <rFont val="Arial Narrow"/>
        <family val="2"/>
        <charset val="238"/>
      </rPr>
      <t>2</t>
    </r>
    <r>
      <rPr>
        <sz val="11"/>
        <rFont val="Arial Narrow"/>
        <family val="2"/>
      </rPr>
      <t>.</t>
    </r>
  </si>
  <si>
    <r>
      <t>m</t>
    </r>
    <r>
      <rPr>
        <vertAlign val="superscript"/>
        <sz val="11"/>
        <rFont val="Arial Narrow"/>
        <family val="2"/>
        <charset val="238"/>
      </rPr>
      <t>2</t>
    </r>
  </si>
  <si>
    <t>1.4.24</t>
  </si>
  <si>
    <t xml:space="preserve">Израда и постављање ограде  подеста. Ограду са стубовима и рукохватом израдити и поставити од челичних профила, по детаљима и упутству пројектанта. Обрачун по м. </t>
  </si>
  <si>
    <r>
      <t>m</t>
    </r>
    <r>
      <rPr>
        <vertAlign val="superscript"/>
        <sz val="11"/>
        <rFont val="Arial Narrow"/>
        <family val="2"/>
        <charset val="238"/>
      </rPr>
      <t>1</t>
    </r>
  </si>
  <si>
    <t>1.4.25</t>
  </si>
  <si>
    <t>Набавка и уградња гвоздених пењалица. Обрачун, са урачунатим бојењем у два основна и два завршна премаза, по кг.</t>
  </si>
  <si>
    <t>УКУПНО БРАВАРСКИ РАДОВИ:</t>
  </si>
  <si>
    <t>1.4.26</t>
  </si>
  <si>
    <t>Набавка, транспорт и монтажа кровног, челичног пластифицираног ТР-лима 60x210x0,7 за облагање крова, у боји по жељи Инвеститора. У цену улази  потребна скела и сва везивна средства  а опшивке су посебно обрачунате. Обрачун по м2</t>
  </si>
  <si>
    <t>1.4.27</t>
  </si>
  <si>
    <t>Набавка, транспорт и монтажа фасадног, челичног пластифицираног ТР-лима 35/200x0,7  за облагање фасаде, у боји по жељи Инвеститора. У цену улази  потребна скела, сва везивна средства а опшивке су посебно обрачунате. Обрачун по м2.</t>
  </si>
  <si>
    <t>1.4.28</t>
  </si>
  <si>
    <t>Израда светлосних трака на зидовима објекта  профилације као ТР лим, ширине 100цм.Обрачун по м2 уградјене површине. У цену улази потребна скела, сва везивна средства а опшивке су посебно обрачунате. Обрачун по м2.</t>
  </si>
  <si>
    <t>1.4.29</t>
  </si>
  <si>
    <t xml:space="preserve">Набавка, транспорт и монтажа  свих потребних опшивки од поцинкованог лима дебљине д=0.6мм </t>
  </si>
  <si>
    <t>Опшивка слемена РШ до 60цм</t>
  </si>
  <si>
    <t>m</t>
  </si>
  <si>
    <t>Опшивке калкана РШ до 60цм</t>
  </si>
  <si>
    <t xml:space="preserve">Опшивке углова објекта РШ до 60цм </t>
  </si>
  <si>
    <t xml:space="preserve">Опшивке на контакту фасаде и бетонске сокле РШ до 20цм </t>
  </si>
  <si>
    <t xml:space="preserve">Опшивке око фасадних отвора РШ до 30цм </t>
  </si>
  <si>
    <t xml:space="preserve">Набавка, транспорт и монтажа хоризонталних, висећих олука од  поцинкованог лима дебљине д=0.6мм, правоугаоног пресека, ширине 12цм, развијене ширине РШ 60цм, као и потребну опшивку изнад олука (самплех спојити са олуком у виду дуплог контра фалца и залетовати калајем). Олук извести у паду према олучним вертикалама од мин 0.3℅ са бојеним држачима од пљоштег гвождја 25x4мм, на размаку од 80цм. У цену је урачуната и потребна скела. Обрачун по м1.  </t>
  </si>
  <si>
    <t>1.4.30</t>
  </si>
  <si>
    <t>Набавка, транспорт и монтажа вертикалних олука од  поцинкованог лима дебљине д=0.6мм, 8 олучних вертикала, димензија 10/10цм, развијене ширине до 40цм.Предвидети и потребне обујмице на сваких 2м вертикално по фасадној равни. У цену је урачуната и потребна скела. Обрачун по м1.</t>
  </si>
  <si>
    <t>УКУПНО ЛИМАРСКИ РАДОВИ:</t>
  </si>
  <si>
    <t>1.4.31</t>
  </si>
  <si>
    <r>
      <t>Завршно чишћење објекта. Обрачун по m</t>
    </r>
    <r>
      <rPr>
        <vertAlign val="superscript"/>
        <sz val="11"/>
        <rFont val="Arial Narrow"/>
        <family val="2"/>
        <charset val="238"/>
      </rPr>
      <t>2</t>
    </r>
    <r>
      <rPr>
        <sz val="11"/>
        <rFont val="Arial Narrow"/>
        <family val="2"/>
      </rPr>
      <t>.</t>
    </r>
  </si>
  <si>
    <r>
      <t>m</t>
    </r>
    <r>
      <rPr>
        <sz val="11"/>
        <rFont val="Calibri"/>
        <family val="2"/>
      </rPr>
      <t>²</t>
    </r>
  </si>
  <si>
    <t>1.4.32</t>
  </si>
  <si>
    <t>Разни непредвиђени радови. Обрачун паушално.</t>
  </si>
  <si>
    <t>pauš.</t>
  </si>
  <si>
    <t>УКУПНО РАЗНИ РАДОВИ:</t>
  </si>
  <si>
    <t>РЕКАПИТУЛАЦИЈА РЕКОНСТРУКЦИЈА ИСТОВАРНЕ СТАНИЦЕ (БУНКЕРА)</t>
  </si>
  <si>
    <t>1.5</t>
  </si>
  <si>
    <t>Реконструкција истоварне станице (випера) - Истоварна станица "стари део" - випер</t>
  </si>
  <si>
    <t>1.5.1</t>
  </si>
  <si>
    <r>
      <t>Демонтажа  монтажних армирано бетонских кровних плоча са целе површине. Плоче пажљиво демонтирати, спустити, очистити и сложити на градилишну депонију за поновну употребу или утоварити у камион и одвести на депонију удаљену до 15 км. Шут прикупити, изнети, утоварити на камион и одвести на градску депонију. Обрачун по m</t>
    </r>
    <r>
      <rPr>
        <vertAlign val="superscript"/>
        <sz val="11"/>
        <rFont val="Arial Narrow"/>
        <family val="2"/>
        <charset val="238"/>
      </rPr>
      <t>3</t>
    </r>
    <r>
      <rPr>
        <sz val="11"/>
        <rFont val="Arial Narrow"/>
        <family val="2"/>
      </rPr>
      <t>.</t>
    </r>
  </si>
  <si>
    <t>1.5.2</t>
  </si>
  <si>
    <t>1.5.3</t>
  </si>
  <si>
    <t xml:space="preserve">Демонтажа челилне конструкције. Конструкцију пажљиво демонтирати, спустити, очистити и сложити на градилишну депонију за поновну употребу или утоварити у камион и одвести на депонију удаљену до 15 км. Шут прикупити, изнети, утоварити на камион и одвести на градску депонију. Обрачун по кg. </t>
  </si>
  <si>
    <t>1.5.4</t>
  </si>
  <si>
    <t>УКУПНО ПРИПРЕМНИ РАДОВИ:</t>
  </si>
  <si>
    <t>1.6</t>
  </si>
  <si>
    <t>Набавка, транспорт и монтажа  префабрикованих, кровних панела. Панели су од профилисаног бојеног поцинкованог челичног лима са испуном од камене вуне. Постављају се вертикално, преко челичне подконструкције. У цену је урачуната и потребна скела.  Обрачун по м2 покривене површине.</t>
  </si>
  <si>
    <t>дебљина панела д=10цм</t>
  </si>
  <si>
    <t>1.7</t>
  </si>
  <si>
    <t>Набавка и чишћење материјала, израда према цртежима радионичке документације, пробна монтажа, транспорт, монтажа и комплетна АКЗ заштита комплетне носеће кровне  челичне  конструкције, а све према техничким условима и правилницима за производњу, транспорт, монтажу и антикорозиону заштиту.
 Материјал за конструкцију је:
- стандарно вруће ваљани профили од С235ЈРГ2 (Ч0361) 
- лимови дебљине до 25мм од С235ЈРГ2 (Ч0361)  све по СРПС ЕН 10025:2003.
- лимови веће дебљине од 25мм  од С235Ј2Г3 (Ч0363)  све по СРПС ЕН 10025:2003.
-- шина кранске стазе од С355Ј0 (Ч0562)
- завртњеви за везу су класе чврстоће 8.8  према СРПС ЕН 15048.
- завртњеви за везу су класе чврстоће  10.9 према СРПС ЕН 14399.
- анкери су класе чврстоће 5.6 од челика Ц35Е (Ч1431), а према СРПС ЕН 10083.</t>
  </si>
  <si>
    <t>Обрачун по кг, намонтиране и офарбане конструкције са пробном монтажом.</t>
  </si>
  <si>
    <t>1.8</t>
  </si>
  <si>
    <t>Завршно чишћење објекта. Обрачун по м2.</t>
  </si>
  <si>
    <t>1.9</t>
  </si>
  <si>
    <t>РЕКАПИТУЛАЦИЈА РЕКОНСТРУКЦИЈЕ ИСТОВАРНЕ СТАНИЦЕ (ВИПЕРА)</t>
  </si>
  <si>
    <t>1.10</t>
  </si>
  <si>
    <t>Kонструкција мостова са стубовима за транспортере Т-10 и Т-11 са пресипним местима T-10a и Т-10(П1) и                       Т-10  на Т-11(П2) - Tранспортер T10 и Tранспортер T11 Пресипно место са Т10а на Т10 Пресипно место са Т10 на Т11</t>
  </si>
  <si>
    <t>1.10.1</t>
  </si>
  <si>
    <r>
      <t>Машински или ручни откоп хумуса
машинским путем у слоју дебљине
20cm са депоновањем материјала уз
трасу транспортера. Материјал ће се
користити за рекултивацију терена
након завршетка извођења радова.
Обрачун по m</t>
    </r>
    <r>
      <rPr>
        <vertAlign val="superscript"/>
        <sz val="11"/>
        <rFont val="Arial"/>
        <family val="2"/>
        <charset val="238"/>
      </rPr>
      <t>2</t>
    </r>
    <r>
      <rPr>
        <sz val="11"/>
        <rFont val="Arial"/>
        <family val="2"/>
        <charset val="238"/>
      </rPr>
      <t>.</t>
    </r>
  </si>
  <si>
    <r>
      <t>m</t>
    </r>
    <r>
      <rPr>
        <vertAlign val="superscript"/>
        <sz val="11"/>
        <rFont val="Arial"/>
        <family val="2"/>
        <charset val="238"/>
      </rPr>
      <t>2</t>
    </r>
    <r>
      <rPr>
        <sz val="11"/>
        <rFont val="Arial"/>
        <family val="2"/>
        <charset val="238"/>
      </rPr>
      <t xml:space="preserve"> </t>
    </r>
  </si>
  <si>
    <t>1.10.2</t>
  </si>
  <si>
    <r>
      <t>Машински откоп земље III категорије са
депоновањем материјала уз трасу ради
коришћења истог за израду насипа уколико
задовољи критеријуме дефинисане
стандардима.
Обрачун по m</t>
    </r>
    <r>
      <rPr>
        <vertAlign val="superscript"/>
        <sz val="11"/>
        <rFont val="Arial"/>
        <family val="2"/>
        <charset val="238"/>
      </rPr>
      <t>3</t>
    </r>
    <r>
      <rPr>
        <sz val="11"/>
        <rFont val="Arial"/>
        <family val="2"/>
        <charset val="238"/>
      </rPr>
      <t>.</t>
    </r>
  </si>
  <si>
    <t>1.10.3</t>
  </si>
  <si>
    <t xml:space="preserve">Израда насипа материјалом из ископа у свему према важећим стандардима за ову врсту радова. Користити материјал из ископа. Након завршених радова извести завршно набијање до модула стишљивости Ms=40MPа. 
Обрачун по m3. </t>
  </si>
  <si>
    <t>1.10.4</t>
  </si>
  <si>
    <t>Механичко набијање темељног тла механизованим путем уз употребу јежева, а на крају ради финог планирања постељице и уз примену булдозера. Постељицу сабити до модула стишљивости Ms=30MPа. Подлогу квасити уколико је неопходно. 
Обрачун по m2.</t>
  </si>
  <si>
    <r>
      <t>m</t>
    </r>
    <r>
      <rPr>
        <vertAlign val="superscript"/>
        <sz val="11"/>
        <rFont val="Arial"/>
        <family val="2"/>
        <charset val="238"/>
      </rPr>
      <t xml:space="preserve">2 </t>
    </r>
  </si>
  <si>
    <t>1.10.5</t>
  </si>
  <si>
    <t>Израда слоја од шљунка дебљине 30cm, преко набијене постељице (завршног слоја насипа или подтла код усека) уз неопходно квашење и сабијање до вредности модула стишљивости од Ms=50MPа. 
Обрачун по m3.</t>
  </si>
  <si>
    <t>УКУПНО ЗЕМЉАНИ РАДОВИ:</t>
  </si>
  <si>
    <t>1.10.6</t>
  </si>
  <si>
    <r>
      <t>Бетонирање подлоге дебљине d=5cm бетоном MB 15 за постављање арматуре. 
Обрачун по m</t>
    </r>
    <r>
      <rPr>
        <vertAlign val="superscript"/>
        <sz val="10"/>
        <rFont val="Arial"/>
        <family val="2"/>
      </rPr>
      <t>3</t>
    </r>
    <r>
      <rPr>
        <sz val="10"/>
        <rFont val="Arial"/>
        <family val="2"/>
      </rPr>
      <t>.</t>
    </r>
  </si>
  <si>
    <r>
      <t>m</t>
    </r>
    <r>
      <rPr>
        <vertAlign val="superscript"/>
        <sz val="10"/>
        <rFont val="Arial"/>
        <family val="2"/>
        <charset val="238"/>
      </rPr>
      <t>3</t>
    </r>
  </si>
  <si>
    <t>УКУПНО БЕТОНСКИ РАДОВИ:</t>
  </si>
  <si>
    <t>1.10.7</t>
  </si>
  <si>
    <r>
      <t>Бетонирање армирано бетонских темеља, бетоном МБ 30 у свему према графичкој документацији, у потребној оплати која улази у цену израде. 
Обрачун по м</t>
    </r>
    <r>
      <rPr>
        <vertAlign val="superscript"/>
        <sz val="10"/>
        <rFont val="Arial"/>
        <family val="2"/>
      </rPr>
      <t>3</t>
    </r>
    <r>
      <rPr>
        <sz val="10"/>
        <rFont val="Arial"/>
        <family val="2"/>
      </rPr>
      <t>.</t>
    </r>
  </si>
  <si>
    <t>1.10.8</t>
  </si>
  <si>
    <r>
      <t>Бетонирање армирано бетонских темељних зидова бетоном МБ 30 у свему према графичкој документацији, у потребној оплати која улази у цену израде.
Обрачун по м</t>
    </r>
    <r>
      <rPr>
        <vertAlign val="superscript"/>
        <sz val="10"/>
        <rFont val="Arial"/>
        <family val="2"/>
      </rPr>
      <t>3</t>
    </r>
    <r>
      <rPr>
        <sz val="10"/>
        <rFont val="Arial"/>
        <family val="2"/>
      </rPr>
      <t>.</t>
    </r>
  </si>
  <si>
    <t>1.10.9</t>
  </si>
  <si>
    <r>
      <t>Бетонирање армирано бетонске плоче дебљине d=22cm, бетоном марке MB30. Плоче армирати по пројекту, детаљима и статичком прорачуну. Бетон уградити и неговати по прописима. Арматура се посебно обрачунава. 
Обрачун по м</t>
    </r>
    <r>
      <rPr>
        <vertAlign val="superscript"/>
        <sz val="10"/>
        <rFont val="Arial"/>
        <family val="2"/>
      </rPr>
      <t>2</t>
    </r>
    <r>
      <rPr>
        <sz val="10"/>
        <rFont val="Arial"/>
        <family val="2"/>
      </rPr>
      <t>.</t>
    </r>
  </si>
  <si>
    <t>УКУПНО АРМИРАНО-БЕТОНСКИ РАДОВИ:</t>
  </si>
  <si>
    <t>1.10.10</t>
  </si>
  <si>
    <t>Набавка,сечење,савијање и монтажа арматуре B500B са чишћењем арматуре од рђе, у свему према детаљу.   
Обрачун по кг.</t>
  </si>
  <si>
    <t>1.10.11</t>
  </si>
  <si>
    <t>Набавка,сечење,савијање и монтажа арматуре MA500/560 са чишћењем арматуре од рђе, у свему према детаљу.   
Обрачун по кг.</t>
  </si>
  <si>
    <t>1.10.12</t>
  </si>
  <si>
    <t>Израда челичне конструкције у свему према пројектној документацији. Обрачун по кг на основу радионичке спецификације материјала. Пре уградње челик очистити од корозије и прашине, нанети импрегнацију и основну боју са антикорозивном заштитом, по извршеној монтажи поправити је.  У цену улазе и анкери, завртњи, подлошке, скела, као и атестирање конструкције и варова.</t>
  </si>
  <si>
    <t>1.10.13</t>
  </si>
  <si>
    <t>Монтажа челичне конструкције. 
Обрачун по kg намонтиране конструкције.</t>
  </si>
  <si>
    <t>УКУПНО БРАВАРСКИ РАДОВИ-КОНСТРУКЦИЈА:</t>
  </si>
  <si>
    <t>1.10.14</t>
  </si>
  <si>
    <t>Израда и уграђивање металних  врата. 
Обрачун  по комаду.</t>
  </si>
  <si>
    <t>1.10.15</t>
  </si>
  <si>
    <t>Израда и уграђивање металних  прозора. 
Обрачун  по комаду.</t>
  </si>
  <si>
    <t>1.10.16</t>
  </si>
  <si>
    <t>Израда и уграђивање металних  светларника. 
Обрачун  по комаду.</t>
  </si>
  <si>
    <t>1.10.18</t>
  </si>
  <si>
    <r>
      <t>Израда хоризонталних олука од поцинкованог лима d=0,55mm, четвртастог пресека 14/14 цм развијене ширине 50 цм. Обрачун по м</t>
    </r>
    <r>
      <rPr>
        <vertAlign val="superscript"/>
        <sz val="10"/>
        <rFont val="Arial"/>
        <family val="2"/>
        <charset val="238"/>
      </rPr>
      <t>1</t>
    </r>
    <r>
      <rPr>
        <sz val="10"/>
        <rFont val="Arial"/>
        <family val="2"/>
      </rPr>
      <t xml:space="preserve">. </t>
    </r>
  </si>
  <si>
    <r>
      <t>m</t>
    </r>
    <r>
      <rPr>
        <vertAlign val="superscript"/>
        <sz val="10"/>
        <rFont val="Arial"/>
        <family val="2"/>
        <charset val="238"/>
      </rPr>
      <t>1</t>
    </r>
  </si>
  <si>
    <t>1.10.19</t>
  </si>
  <si>
    <t>Израда одводног олука од поц. лима d=0,55mm, на поцинкованим кукама 30/6 ,олук четвртастог пресека 14/14 cm развијене ширине 50 cm. Обрачун по м1.</t>
  </si>
  <si>
    <t>1.10.20</t>
  </si>
  <si>
    <r>
      <t>Покривање крова профилисаним лимом ТР 35/200 дебљине 0,70 mm, у боји по избору инвеститора. Покривање извести по детаљима и упутству произвођача и важећим прописима. 
Обрачун по м</t>
    </r>
    <r>
      <rPr>
        <vertAlign val="superscript"/>
        <sz val="10"/>
        <rFont val="Arial"/>
        <family val="2"/>
        <charset val="238"/>
      </rPr>
      <t>2</t>
    </r>
    <r>
      <rPr>
        <sz val="10"/>
        <rFont val="Arial"/>
        <family val="2"/>
        <charset val="238"/>
      </rPr>
      <t>.</t>
    </r>
  </si>
  <si>
    <r>
      <t>m</t>
    </r>
    <r>
      <rPr>
        <vertAlign val="superscript"/>
        <sz val="10"/>
        <rFont val="Arial"/>
        <family val="2"/>
        <charset val="238"/>
      </rPr>
      <t>2</t>
    </r>
  </si>
  <si>
    <t>1.10.21</t>
  </si>
  <si>
    <r>
      <t>Облагање зидова профилисаним лимом ТР 35/200 дебљине 0,60 mm, у боји по избору инвеститора. Покривање извести по детаљима и упутству произвођача и важећим прописима. 
Обрачун по м</t>
    </r>
    <r>
      <rPr>
        <vertAlign val="superscript"/>
        <sz val="10"/>
        <rFont val="Arial"/>
        <family val="2"/>
        <charset val="238"/>
      </rPr>
      <t>2</t>
    </r>
    <r>
      <rPr>
        <sz val="10"/>
        <rFont val="Arial"/>
        <family val="2"/>
        <charset val="238"/>
      </rPr>
      <t>.</t>
    </r>
  </si>
  <si>
    <t>1.10.22</t>
  </si>
  <si>
    <t>Набавка и уграђивање металних газишта за степенице. Типска газишта предвидети са системом за ослањање. 
Обрачун  по м2.</t>
  </si>
  <si>
    <t>1.10.23</t>
  </si>
  <si>
    <t>Набавка и уграђивање металних газишта за ревизионе стазе транспортера од оребреног лима. 
Обрачун  по м2.</t>
  </si>
  <si>
    <t>1.10.24</t>
  </si>
  <si>
    <t>Набавка и уграђивање лимова испод транспортера. 
Обрачун  по м2.</t>
  </si>
  <si>
    <t>1.10.25</t>
  </si>
  <si>
    <t>Набавка и уграђивање металних решеткастих газишта за платформе у оквиру пресипних места. 
Обрачун  по м2.</t>
  </si>
  <si>
    <t>РЕКАПИТУЛАЦИЈА KОНСТРУКЦИЈА МОСТОВА СА СТУБОВИМА ЗА ТРАНСПОРТЕРЕ  Т-10 И Т-11 СА ПРЕСИПНИМ МЕСТИМА T-10a И Т-10(П1) И Т-10  НА Т-11(П2)</t>
  </si>
  <si>
    <t>1.11</t>
  </si>
  <si>
    <t xml:space="preserve">Уклањање непотребних колосека железничког транспорта са пратећом инфраструктуром </t>
  </si>
  <si>
    <t>1.11.1</t>
  </si>
  <si>
    <t>1.11.2</t>
  </si>
  <si>
    <t>1.11.3</t>
  </si>
  <si>
    <t>m³</t>
  </si>
  <si>
    <t>1.11.5</t>
  </si>
  <si>
    <t>1.11.6</t>
  </si>
  <si>
    <t>1.11.7</t>
  </si>
  <si>
    <t>1.11.8</t>
  </si>
  <si>
    <t>УКУПНО ДЕМОНТАЖА КОЛОСЕКА И СКРЕТНИЦА:</t>
  </si>
  <si>
    <t>1.11.9</t>
  </si>
  <si>
    <t>УКУПНО ОИВИЧЕЊЕ И СПОЉНО УРЕЂЕЊЕ:</t>
  </si>
  <si>
    <t xml:space="preserve">РЕКАПИТУЛАЦИЈА УКЛАЊАЊЕ НЕПОТРЕБНИХ КОЛОСЕКА ЖЕЛЕЗНИЧКОГ ТРАНСПОРТА СА ПРАТЕЋОМ ИНФРАСТРУКТУРОМ </t>
  </si>
  <si>
    <t>1.12</t>
  </si>
  <si>
    <t>ИЗРАДА ПРОЈЕКТА ПРИВРЕМЕНОГ РЕЖИМА САОБРАЋАЈА</t>
  </si>
  <si>
    <t>1.12.1</t>
  </si>
  <si>
    <t>РЕКАПИТУЛАЦИЈА  ГРАЂЕВИНСКИ ОБЈЕКТИ (РАДОВИ) 1.1-1.12</t>
  </si>
  <si>
    <t>Израда, транспорт и монтажа машинске опреме(Машински пројекат)</t>
  </si>
  <si>
    <t>2.1</t>
  </si>
  <si>
    <t>Реконструкција левка КЦ-13</t>
  </si>
  <si>
    <t>Rekonstrukcija levka KC-13 (izrada, demontaža i montaža)</t>
  </si>
  <si>
    <t>3374.00.00.00</t>
  </si>
  <si>
    <t>kompl.</t>
  </si>
  <si>
    <t>-</t>
  </si>
  <si>
    <t>2.1.1</t>
  </si>
  <si>
    <t>Rekonstrukcija sipke</t>
  </si>
  <si>
    <t>3374.01.00</t>
  </si>
  <si>
    <t>2.1.2</t>
  </si>
  <si>
    <t>Završne kanate</t>
  </si>
  <si>
    <t>3374.02.00</t>
  </si>
  <si>
    <t>2.1.3</t>
  </si>
  <si>
    <t>Revizioni otvor</t>
  </si>
  <si>
    <t>3374.03.00.00</t>
  </si>
  <si>
    <t>2.1.4</t>
  </si>
  <si>
    <t>Rekonstrukcija usmeravajuće sipke</t>
  </si>
  <si>
    <t>3374.04.00</t>
  </si>
  <si>
    <t>2.1.5</t>
  </si>
  <si>
    <t>Rekonstrukcija razdelnih kolica</t>
  </si>
  <si>
    <t>3374.05.00</t>
  </si>
  <si>
    <t>2.1.6</t>
  </si>
  <si>
    <t>Čelična konstr. nosača sipki</t>
  </si>
  <si>
    <t>3374.06.00</t>
  </si>
  <si>
    <t>2.1.7</t>
  </si>
  <si>
    <t>Rekonstrukcija levka KC-13-demontaža/montaža</t>
  </si>
  <si>
    <t xml:space="preserve">РЕКАПИТУЛАЦИЈА </t>
  </si>
  <si>
    <t>2.2</t>
  </si>
  <si>
    <t>Rekonstrukcija glavnog utovarnog mesta (izrada, demontaža i montaža)</t>
  </si>
  <si>
    <t>3409.00.00.00</t>
  </si>
  <si>
    <t>2.2.1</t>
  </si>
  <si>
    <t>Sipka</t>
  </si>
  <si>
    <t>3409.01.00.00</t>
  </si>
  <si>
    <t>2.2.2</t>
  </si>
  <si>
    <t>Gornji deo sipke</t>
  </si>
  <si>
    <t>3409.02.00.00</t>
  </si>
  <si>
    <t>2.2.3</t>
  </si>
  <si>
    <t>3409.03.00.00</t>
  </si>
  <si>
    <t>2.2.4</t>
  </si>
  <si>
    <t>3409.04.00</t>
  </si>
  <si>
    <t>2.2.5</t>
  </si>
  <si>
    <t>Čelična konstrukcija-pozicije</t>
  </si>
  <si>
    <t>2.2.6</t>
  </si>
  <si>
    <t>Rekonstrukcija glavnog utovarnog mesta-demontaža/montaža</t>
  </si>
  <si>
    <t>2.3</t>
  </si>
  <si>
    <t>Реконструкција пресипне станице Ц-10</t>
  </si>
  <si>
    <t>Rekonstrukcija presipne stanice C10 (izrada, demontaža i montaža)</t>
  </si>
  <si>
    <t>3375.00.00.00</t>
  </si>
  <si>
    <t>2.3.1</t>
  </si>
  <si>
    <t>Kolica</t>
  </si>
  <si>
    <t>3375.01.00</t>
  </si>
  <si>
    <t>2.3.2</t>
  </si>
  <si>
    <t>Levak</t>
  </si>
  <si>
    <t>3375.02.00.00</t>
  </si>
  <si>
    <t>2.3.3</t>
  </si>
  <si>
    <t>2.3.4</t>
  </si>
  <si>
    <t>Rekonstrukcija presipne stanice C10-demontaža/montaža</t>
  </si>
  <si>
    <t>2.4</t>
  </si>
  <si>
    <t>Израда транспортера Ц-11а</t>
  </si>
  <si>
    <t>Transporter C11a (izrada i montaža)</t>
  </si>
  <si>
    <t>3422.00.00.00</t>
  </si>
  <si>
    <t>2.4.1</t>
  </si>
  <si>
    <t>Čelična konstrukcija</t>
  </si>
  <si>
    <t>3422.01.00.00</t>
  </si>
  <si>
    <t>2.4.2</t>
  </si>
  <si>
    <t>Ograde i gazišta</t>
  </si>
  <si>
    <t>3422.01.07.00</t>
  </si>
  <si>
    <t>2.4.3</t>
  </si>
  <si>
    <t>Zatezni bubanj Ø830x1400</t>
  </si>
  <si>
    <t>3432.00.00</t>
  </si>
  <si>
    <t>2.4.4</t>
  </si>
  <si>
    <t>Pogonski bubanj Ø830x1400</t>
  </si>
  <si>
    <t>3431.00.00</t>
  </si>
  <si>
    <t>2.4.5</t>
  </si>
  <si>
    <t>Prevojni bubanj Ø630x1400</t>
  </si>
  <si>
    <t>3433.00.00</t>
  </si>
  <si>
    <t>2.4.6</t>
  </si>
  <si>
    <t>Grebač bubnja</t>
  </si>
  <si>
    <t>3449.00.00</t>
  </si>
  <si>
    <t>2.4.7</t>
  </si>
  <si>
    <t>Brisač trake</t>
  </si>
  <si>
    <t>3358.00.00</t>
  </si>
  <si>
    <t>2.4.8</t>
  </si>
  <si>
    <t>Plužni brisač</t>
  </si>
  <si>
    <t>3445.00.00</t>
  </si>
  <si>
    <t>2.4.9</t>
  </si>
  <si>
    <t>Pogonski agregat - postolje i zaštita spojnice</t>
  </si>
  <si>
    <t>3434.00.00</t>
  </si>
  <si>
    <t>2.4.10</t>
  </si>
  <si>
    <t>Reduktor BKF 225, 59kW, 1000 o/min</t>
  </si>
  <si>
    <t>Goša</t>
  </si>
  <si>
    <t>2.4.11</t>
  </si>
  <si>
    <t>Kočnica EHT 125-60F, MK-400x140</t>
  </si>
  <si>
    <t>403.00.00.00</t>
  </si>
  <si>
    <t>2.4.12</t>
  </si>
  <si>
    <t>Spojnica  S-400x150</t>
  </si>
  <si>
    <t>414.00</t>
  </si>
  <si>
    <t>2.4.13</t>
  </si>
  <si>
    <t>3457.00.00</t>
  </si>
  <si>
    <t>2.4.14</t>
  </si>
  <si>
    <t>Nosač rolni 10°</t>
  </si>
  <si>
    <t>3441.00.00</t>
  </si>
  <si>
    <t>2.4.15</t>
  </si>
  <si>
    <t>Nosač rolni 20°</t>
  </si>
  <si>
    <t>3442.00.00</t>
  </si>
  <si>
    <t>2.4.16</t>
  </si>
  <si>
    <t>Nosač rolni 30°</t>
  </si>
  <si>
    <t>3443.00.00</t>
  </si>
  <si>
    <t>2.4.17</t>
  </si>
  <si>
    <t>Transportni valjak (noseća rolna)</t>
  </si>
  <si>
    <t>3364.00</t>
  </si>
  <si>
    <t>2.4.18</t>
  </si>
  <si>
    <t>Nosač povratnih rolni 5°</t>
  </si>
  <si>
    <t>3447.00</t>
  </si>
  <si>
    <t>2.4.19</t>
  </si>
  <si>
    <t xml:space="preserve">Nosač povratnih rolni </t>
  </si>
  <si>
    <t>3448.00</t>
  </si>
  <si>
    <t>2.4.20</t>
  </si>
  <si>
    <t>Transportni valjak (povratna rolna)</t>
  </si>
  <si>
    <t>3365.00</t>
  </si>
  <si>
    <t>2.4.21</t>
  </si>
  <si>
    <t>Mehanizam za zatezanje</t>
  </si>
  <si>
    <t>3450.00.00</t>
  </si>
  <si>
    <t>2.4.22</t>
  </si>
  <si>
    <t>Vešalica</t>
  </si>
  <si>
    <t>3444.00</t>
  </si>
  <si>
    <t>2.4.23</t>
  </si>
  <si>
    <t>Transportni valjak (amortizaciona rolna)</t>
  </si>
  <si>
    <t>3366.00</t>
  </si>
  <si>
    <t>2.4.24</t>
  </si>
  <si>
    <t>Elementi veze pogonskog bubnja</t>
  </si>
  <si>
    <t>3451.00.00</t>
  </si>
  <si>
    <t>2.4.25</t>
  </si>
  <si>
    <t>Elementi veze prevojnog bubnja</t>
  </si>
  <si>
    <t>3452.00.00</t>
  </si>
  <si>
    <t>2.4.26</t>
  </si>
  <si>
    <t>Kanate</t>
  </si>
  <si>
    <t>3439.00.00</t>
  </si>
  <si>
    <t>2.4.27</t>
  </si>
  <si>
    <t>3454.00.00</t>
  </si>
  <si>
    <t>2.4.28</t>
  </si>
  <si>
    <t>Uvodnik kanata</t>
  </si>
  <si>
    <t>3453.00.00</t>
  </si>
  <si>
    <t>2.4.29</t>
  </si>
  <si>
    <t>Traka EP 500/3 5+3 N, B=1200, L=67.5m</t>
  </si>
  <si>
    <t>2.4.30</t>
  </si>
  <si>
    <t>Vođice materijala</t>
  </si>
  <si>
    <t>3455.00</t>
  </si>
  <si>
    <t>2.4.31</t>
  </si>
  <si>
    <t>Podni lim</t>
  </si>
  <si>
    <t>3435.00</t>
  </si>
  <si>
    <t>2.4.32</t>
  </si>
  <si>
    <t>Nosač rolni zakošenih 2°</t>
  </si>
  <si>
    <t>3469.00.00</t>
  </si>
  <si>
    <t>2.4.33</t>
  </si>
  <si>
    <t>Odbojna ploča</t>
  </si>
  <si>
    <t>3458.00.00</t>
  </si>
  <si>
    <t>2.4.34</t>
  </si>
  <si>
    <t>Usmerivač trake</t>
  </si>
  <si>
    <t>3500.00.00</t>
  </si>
  <si>
    <t>2.4.35</t>
  </si>
  <si>
    <t>Transporter C11a-montaža</t>
  </si>
  <si>
    <t>2.5</t>
  </si>
  <si>
    <t>Реконструкција левка утоварног места 4</t>
  </si>
  <si>
    <t>Rekonstrukcija levka utovarnog mesta 4 (izrada, demontaža i montaža)</t>
  </si>
  <si>
    <t>3377.00.00.00</t>
  </si>
  <si>
    <t>2.5.1</t>
  </si>
  <si>
    <t>Usipni levak</t>
  </si>
  <si>
    <t>3377.01.00</t>
  </si>
  <si>
    <t>2.5.2</t>
  </si>
  <si>
    <t>Razdelna kolica</t>
  </si>
  <si>
    <t>3377.02.00.00</t>
  </si>
  <si>
    <t>2.5.3</t>
  </si>
  <si>
    <t>Vođica kolica</t>
  </si>
  <si>
    <t>3377.03.00</t>
  </si>
  <si>
    <t>2.5.4</t>
  </si>
  <si>
    <t>Rekonstrukcija levka utovarnog mesta 4-demontaža/montaža</t>
  </si>
  <si>
    <t>2.6</t>
  </si>
  <si>
    <t>Израда транспортера Т-10а</t>
  </si>
  <si>
    <t>Transporter T10a (izrada i montaža)</t>
  </si>
  <si>
    <t>3423.00.00.00</t>
  </si>
  <si>
    <t>2.6.1</t>
  </si>
  <si>
    <t>3423.01.00.00</t>
  </si>
  <si>
    <t>2.6.2</t>
  </si>
  <si>
    <t>3423.01.06.00</t>
  </si>
  <si>
    <t>2.6.3</t>
  </si>
  <si>
    <t>2.6.4</t>
  </si>
  <si>
    <t>2.6.5</t>
  </si>
  <si>
    <t>3433.00.01</t>
  </si>
  <si>
    <t>2.6.6</t>
  </si>
  <si>
    <t>2.6.7</t>
  </si>
  <si>
    <t>2.6.8</t>
  </si>
  <si>
    <t>3470.00</t>
  </si>
  <si>
    <t>2.6.9</t>
  </si>
  <si>
    <t>2.6.10</t>
  </si>
  <si>
    <t>Reduktor BKF 225, 59kW, 1000o/min</t>
  </si>
  <si>
    <t>2.6.11</t>
  </si>
  <si>
    <t>2.6.12</t>
  </si>
  <si>
    <t>2.6.13</t>
  </si>
  <si>
    <t>2.6.14</t>
  </si>
  <si>
    <t>2.6.15</t>
  </si>
  <si>
    <t>2.6.16</t>
  </si>
  <si>
    <t>2.6.17</t>
  </si>
  <si>
    <t>Transportni valjak (rolna)</t>
  </si>
  <si>
    <t>2.6.18</t>
  </si>
  <si>
    <t>2.6.19</t>
  </si>
  <si>
    <t>2.6.20</t>
  </si>
  <si>
    <t>2.6.21</t>
  </si>
  <si>
    <t>2.6.22</t>
  </si>
  <si>
    <t>3446.00</t>
  </si>
  <si>
    <t>2.6.23</t>
  </si>
  <si>
    <t>2.6.24</t>
  </si>
  <si>
    <t>2.6.25</t>
  </si>
  <si>
    <t>2.6.26</t>
  </si>
  <si>
    <t>2.6.27</t>
  </si>
  <si>
    <t>2.6.28</t>
  </si>
  <si>
    <t>2.6.29</t>
  </si>
  <si>
    <t>Traka EP 500/3 5+3 N, B=1200, L=62m</t>
  </si>
  <si>
    <t>2.6.30</t>
  </si>
  <si>
    <t>2.6.31</t>
  </si>
  <si>
    <t>3471.00.00</t>
  </si>
  <si>
    <t>2.6.32</t>
  </si>
  <si>
    <t>2.6.33</t>
  </si>
  <si>
    <t>Transporter T10a-montaža</t>
  </si>
  <si>
    <t>2.7</t>
  </si>
  <si>
    <t>Израда транспортера Т-10</t>
  </si>
  <si>
    <t>Transporter T10 (izrada i montaža)</t>
  </si>
  <si>
    <t>3350.00.00.00</t>
  </si>
  <si>
    <t>2.7.1</t>
  </si>
  <si>
    <t>3398.00.00</t>
  </si>
  <si>
    <t>2.7.2</t>
  </si>
  <si>
    <t>Reduktor BKF 320, 168kW</t>
  </si>
  <si>
    <t>2.7.3</t>
  </si>
  <si>
    <t>Kočnica MK-500x1740</t>
  </si>
  <si>
    <t>405.00.00.00</t>
  </si>
  <si>
    <t>2.7.4</t>
  </si>
  <si>
    <t>Spojnica  S-500x180</t>
  </si>
  <si>
    <t>416.00</t>
  </si>
  <si>
    <t>2.7.5</t>
  </si>
  <si>
    <t>Nosač pogonske jedinice</t>
  </si>
  <si>
    <t>3401.00</t>
  </si>
  <si>
    <t>2.7.6</t>
  </si>
  <si>
    <t>Stranica prelaznog članka</t>
  </si>
  <si>
    <t>3405.00</t>
  </si>
  <si>
    <t>2.7.7</t>
  </si>
  <si>
    <t>Stranica članka</t>
  </si>
  <si>
    <t>3351.00</t>
  </si>
  <si>
    <t>2.7.8</t>
  </si>
  <si>
    <t>3395.00</t>
  </si>
  <si>
    <t>2.7.9</t>
  </si>
  <si>
    <t>3406.00</t>
  </si>
  <si>
    <t>2.7.10</t>
  </si>
  <si>
    <t>3481.00</t>
  </si>
  <si>
    <t>2.7.11</t>
  </si>
  <si>
    <t>3482.00</t>
  </si>
  <si>
    <t>2.7.12</t>
  </si>
  <si>
    <t>3396.00</t>
  </si>
  <si>
    <t>2.7.13</t>
  </si>
  <si>
    <t>Nosač povratne stanice</t>
  </si>
  <si>
    <t>3370.00</t>
  </si>
  <si>
    <t>2.7.14</t>
  </si>
  <si>
    <t>Pogonski bubanj Ø1030x1400</t>
  </si>
  <si>
    <t>3355.00.00</t>
  </si>
  <si>
    <t>2.7.15</t>
  </si>
  <si>
    <t>Povratni (zatezni) bubanj Ø830x1400</t>
  </si>
  <si>
    <t>3356.00.00</t>
  </si>
  <si>
    <t>2.7.16</t>
  </si>
  <si>
    <t>Otklonski bubanj Ø630x1400</t>
  </si>
  <si>
    <t>3357.00.00</t>
  </si>
  <si>
    <t>2.7.17</t>
  </si>
  <si>
    <t>Transportni valjak - noseći</t>
  </si>
  <si>
    <t>2.7.18</t>
  </si>
  <si>
    <t>Transportni valjak - povratni</t>
  </si>
  <si>
    <t>2.7.19</t>
  </si>
  <si>
    <t>Transportni valjak - amortizacioni</t>
  </si>
  <si>
    <t>2.7.20</t>
  </si>
  <si>
    <t xml:space="preserve">Nosač rolni </t>
  </si>
  <si>
    <t>3367.00.00</t>
  </si>
  <si>
    <t>2.7.21</t>
  </si>
  <si>
    <t>3368.00</t>
  </si>
  <si>
    <t>2.7.22</t>
  </si>
  <si>
    <t>Podesivi nosač rolni</t>
  </si>
  <si>
    <t>3369.00</t>
  </si>
  <si>
    <t>2.7.23</t>
  </si>
  <si>
    <t>3353.00</t>
  </si>
  <si>
    <t>2.7.24</t>
  </si>
  <si>
    <t>3394.00.00</t>
  </si>
  <si>
    <t>2.7.25</t>
  </si>
  <si>
    <t>3393.00.00</t>
  </si>
  <si>
    <t>2.7.26</t>
  </si>
  <si>
    <t>2.7.27</t>
  </si>
  <si>
    <t>3359.00.00</t>
  </si>
  <si>
    <t>2.7.28</t>
  </si>
  <si>
    <t>3400.00.00</t>
  </si>
  <si>
    <t>2.7.29</t>
  </si>
  <si>
    <t>3399.00.00</t>
  </si>
  <si>
    <t>2.7.30</t>
  </si>
  <si>
    <t>Zglob pogona</t>
  </si>
  <si>
    <t>3402.00</t>
  </si>
  <si>
    <t>2.7.31</t>
  </si>
  <si>
    <t>Nosač otklonskih bubnjeva</t>
  </si>
  <si>
    <t>3404.00</t>
  </si>
  <si>
    <t>2.7.32</t>
  </si>
  <si>
    <t>Nosač zateznog bubnja</t>
  </si>
  <si>
    <t>3362.00.00</t>
  </si>
  <si>
    <t>2.7.33</t>
  </si>
  <si>
    <t>Vođica zatezne stanice</t>
  </si>
  <si>
    <t>3403.00</t>
  </si>
  <si>
    <t>2.7.34</t>
  </si>
  <si>
    <t>2.7.35</t>
  </si>
  <si>
    <t>Nosač brisača</t>
  </si>
  <si>
    <t>3361.00</t>
  </si>
  <si>
    <t>2.7.36</t>
  </si>
  <si>
    <t>Elementi veze</t>
  </si>
  <si>
    <t>3360.33.00</t>
  </si>
  <si>
    <t>2.7.37</t>
  </si>
  <si>
    <t>3360.34.00</t>
  </si>
  <si>
    <t>2.7.38</t>
  </si>
  <si>
    <t>3360.35.00</t>
  </si>
  <si>
    <t>2.7.39</t>
  </si>
  <si>
    <t>3397.00.00</t>
  </si>
  <si>
    <t>2.7.40</t>
  </si>
  <si>
    <t>Zaštita</t>
  </si>
  <si>
    <t>3479.00</t>
  </si>
  <si>
    <t>2.7.41</t>
  </si>
  <si>
    <t>Poluga odbojne ploče</t>
  </si>
  <si>
    <t>3490.00.00</t>
  </si>
  <si>
    <t>2.7.42</t>
  </si>
  <si>
    <t>Čeona stranica</t>
  </si>
  <si>
    <t>3488.00.00</t>
  </si>
  <si>
    <t>2.7.43</t>
  </si>
  <si>
    <t>Traka EP 500/3 5+3 N, B=1200, L=877m</t>
  </si>
  <si>
    <t>2.7.44</t>
  </si>
  <si>
    <t>Ostala konstrukcija-pozicije</t>
  </si>
  <si>
    <t>2.7.45</t>
  </si>
  <si>
    <t>Transporter T10-montaža</t>
  </si>
  <si>
    <t>2.8</t>
  </si>
  <si>
    <t>Израда пресипног левка са Т-10 на Т-11</t>
  </si>
  <si>
    <t>Presipni levak sa T10 na T11 (izrada i montaža)</t>
  </si>
  <si>
    <t>3410.00.00</t>
  </si>
  <si>
    <t>2.8.1</t>
  </si>
  <si>
    <t>Presipni levak (gornji)</t>
  </si>
  <si>
    <t>3410.01.00</t>
  </si>
  <si>
    <t>2.8.2</t>
  </si>
  <si>
    <t>Presipni levak (donji)</t>
  </si>
  <si>
    <t>3410.02.00</t>
  </si>
  <si>
    <t>2.8.3</t>
  </si>
  <si>
    <t>2.8.4</t>
  </si>
  <si>
    <t>2.8.5</t>
  </si>
  <si>
    <t>Presipni levak sa T10 na T11-montaža</t>
  </si>
  <si>
    <t>2.9</t>
  </si>
  <si>
    <t>Израда транспортера Т-11</t>
  </si>
  <si>
    <t>Transporter T11 (izrada i montaža)</t>
  </si>
  <si>
    <t>3360.00.00.00</t>
  </si>
  <si>
    <t>2.9.1</t>
  </si>
  <si>
    <t>2.9.2</t>
  </si>
  <si>
    <t>2.9.3</t>
  </si>
  <si>
    <t>2.9.4</t>
  </si>
  <si>
    <t>2.9.5</t>
  </si>
  <si>
    <t>3407.00</t>
  </si>
  <si>
    <t>2.9.6</t>
  </si>
  <si>
    <t>3408.00</t>
  </si>
  <si>
    <t>2.9.7</t>
  </si>
  <si>
    <t>2.9.8</t>
  </si>
  <si>
    <t>2.9.9</t>
  </si>
  <si>
    <t>2.9.10</t>
  </si>
  <si>
    <t>2.9.11</t>
  </si>
  <si>
    <t>2.9.12</t>
  </si>
  <si>
    <t>2.9.13</t>
  </si>
  <si>
    <t>2.9.14</t>
  </si>
  <si>
    <t>2.9.15</t>
  </si>
  <si>
    <t>2.9.16</t>
  </si>
  <si>
    <t>2.9.17</t>
  </si>
  <si>
    <t>2.9.18</t>
  </si>
  <si>
    <t>2.9.19</t>
  </si>
  <si>
    <t>2.9.20</t>
  </si>
  <si>
    <t>2.9.21</t>
  </si>
  <si>
    <t>2.9.22</t>
  </si>
  <si>
    <t>2.9.23</t>
  </si>
  <si>
    <t>2.9.24</t>
  </si>
  <si>
    <t>2.9.25</t>
  </si>
  <si>
    <t>2.9.26</t>
  </si>
  <si>
    <t>2.9.27</t>
  </si>
  <si>
    <t>2.9.28</t>
  </si>
  <si>
    <t>2.9.29</t>
  </si>
  <si>
    <t>2.9.30</t>
  </si>
  <si>
    <t>3474.00</t>
  </si>
  <si>
    <t>2.9.31</t>
  </si>
  <si>
    <t>2.9.32</t>
  </si>
  <si>
    <t>2.9.33</t>
  </si>
  <si>
    <t>2.9.34</t>
  </si>
  <si>
    <t>2.9.35</t>
  </si>
  <si>
    <t>2.9.36</t>
  </si>
  <si>
    <t>2.9.37</t>
  </si>
  <si>
    <t>2.9.38</t>
  </si>
  <si>
    <t>2.9.39</t>
  </si>
  <si>
    <t>2.9.40</t>
  </si>
  <si>
    <t>Traka EP 500/3 5+3 N, B=1200, L=798m</t>
  </si>
  <si>
    <t>2.9.41</t>
  </si>
  <si>
    <t>2.9.42</t>
  </si>
  <si>
    <t>Transporter T11-montaža</t>
  </si>
  <si>
    <t>2.10</t>
  </si>
  <si>
    <t>Бункер на истоварној станици "Нови део"</t>
  </si>
  <si>
    <t>Usipno mesto istovarne stanice (izrada i montaža)</t>
  </si>
  <si>
    <t>3378.00.00.00</t>
  </si>
  <si>
    <t>2.10.1</t>
  </si>
  <si>
    <t>Sipka-sklop</t>
  </si>
  <si>
    <t>3378.01.00.00</t>
  </si>
  <si>
    <t>2.10.2</t>
  </si>
  <si>
    <t>Kolica presipa</t>
  </si>
  <si>
    <t>3378.02.00.00</t>
  </si>
  <si>
    <t>2.10.3</t>
  </si>
  <si>
    <t>Usipno mesto istovarne stanice-montaža</t>
  </si>
  <si>
    <t>2.11</t>
  </si>
  <si>
    <t>Израда везног транспортера Т-11а</t>
  </si>
  <si>
    <t>Transporter T11a (izrada i montaža)</t>
  </si>
  <si>
    <t>3424.00.00.00</t>
  </si>
  <si>
    <t>2.11.1</t>
  </si>
  <si>
    <t>3424.01.00.00</t>
  </si>
  <si>
    <t>2.11.2</t>
  </si>
  <si>
    <t>3424.01.06.00</t>
  </si>
  <si>
    <t>2.11.3</t>
  </si>
  <si>
    <t>2.11.4</t>
  </si>
  <si>
    <t>2.11.5</t>
  </si>
  <si>
    <t>3432.00.01</t>
  </si>
  <si>
    <t>2.11.6</t>
  </si>
  <si>
    <t>2.11.7</t>
  </si>
  <si>
    <t>2.11.8</t>
  </si>
  <si>
    <t>3476.00.00</t>
  </si>
  <si>
    <t>2.11.9</t>
  </si>
  <si>
    <t>2.11.10</t>
  </si>
  <si>
    <t>2.11.11</t>
  </si>
  <si>
    <t>2.11.12</t>
  </si>
  <si>
    <t>2.11.13</t>
  </si>
  <si>
    <t>2.11.14</t>
  </si>
  <si>
    <t>2.11.15</t>
  </si>
  <si>
    <t>2.11.16</t>
  </si>
  <si>
    <t>2.11.17</t>
  </si>
  <si>
    <t>2.11.18</t>
  </si>
  <si>
    <t>2.11.19</t>
  </si>
  <si>
    <t>2.11.20</t>
  </si>
  <si>
    <t>2.11.21</t>
  </si>
  <si>
    <t>2.11.22</t>
  </si>
  <si>
    <t>2.11.23</t>
  </si>
  <si>
    <t>2.11.24</t>
  </si>
  <si>
    <t>2.11.25</t>
  </si>
  <si>
    <t>2.11.26</t>
  </si>
  <si>
    <t>2.11.27</t>
  </si>
  <si>
    <t>2.11.28</t>
  </si>
  <si>
    <t>2.11.29</t>
  </si>
  <si>
    <t>Traka EP 500/3 5+3 N, B=1200, L=78.2m</t>
  </si>
  <si>
    <t>2.11.30</t>
  </si>
  <si>
    <t>2.11.31</t>
  </si>
  <si>
    <t>3477.00.00</t>
  </si>
  <si>
    <t>2.11.32</t>
  </si>
  <si>
    <t>2.11.33</t>
  </si>
  <si>
    <t>2.11.34</t>
  </si>
  <si>
    <t>Transporter T11a-montaža</t>
  </si>
  <si>
    <t>2.12</t>
  </si>
  <si>
    <t>2.12.1</t>
  </si>
  <si>
    <t>Ispitivanje, podešavanje i funkcionalne probe kompletne trase</t>
  </si>
  <si>
    <t>Obuka osoblja Naručioca</t>
  </si>
  <si>
    <t>2.13</t>
  </si>
  <si>
    <t>Рекапитулација-Израда, транспорт и монтажа машинске опреме 2(2.1-2.13)</t>
  </si>
  <si>
    <t>3.</t>
  </si>
  <si>
    <t>ЕЛЕКТРО ОПРЕМА И РАДОВИ</t>
  </si>
  <si>
    <t>3.1.</t>
  </si>
  <si>
    <t>НАПАЈАЊЕ ЕЛЕКТРИЧНОМ ЕНЕРГИЈОМ</t>
  </si>
  <si>
    <t>3.1.1</t>
  </si>
  <si>
    <t>ЕНЕРГЕТСКИ  КАБЛОВИ</t>
  </si>
  <si>
    <t>Набавка, испорука, постављање и повезивање следећих електроенергетских каблова:</t>
  </si>
  <si>
    <t>3.1.1/1</t>
  </si>
  <si>
    <r>
      <t>кабл типа EpN50 4x25mm</t>
    </r>
    <r>
      <rPr>
        <vertAlign val="superscript"/>
        <sz val="9"/>
        <rFont val="Arial"/>
        <family val="2"/>
        <charset val="238"/>
      </rPr>
      <t>2</t>
    </r>
  </si>
  <si>
    <t>3.1.1/2</t>
  </si>
  <si>
    <r>
      <t>кабл типа EpN55 4x25mm</t>
    </r>
    <r>
      <rPr>
        <vertAlign val="superscript"/>
        <sz val="9"/>
        <rFont val="Arial"/>
        <family val="2"/>
        <charset val="238"/>
      </rPr>
      <t>2</t>
    </r>
    <r>
      <rPr>
        <sz val="9"/>
        <rFont val="Arial"/>
        <family val="2"/>
        <charset val="238"/>
      </rPr>
      <t xml:space="preserve"> </t>
    </r>
  </si>
  <si>
    <t>3.1.1/3</t>
  </si>
  <si>
    <r>
      <t>кабл типа XP00 4x185mm</t>
    </r>
    <r>
      <rPr>
        <vertAlign val="superscript"/>
        <sz val="9"/>
        <rFont val="Arial"/>
        <family val="2"/>
        <charset val="238"/>
      </rPr>
      <t>2</t>
    </r>
  </si>
  <si>
    <t>3.1.1/4</t>
  </si>
  <si>
    <r>
      <t>кабл типа PP00-Y 4x16mm</t>
    </r>
    <r>
      <rPr>
        <vertAlign val="superscript"/>
        <sz val="9"/>
        <rFont val="Arial"/>
        <family val="2"/>
        <charset val="238"/>
      </rPr>
      <t>2</t>
    </r>
  </si>
  <si>
    <t>3.1.1/5</t>
  </si>
  <si>
    <r>
      <t xml:space="preserve"> кабл типа PP00-Y 4x10mm</t>
    </r>
    <r>
      <rPr>
        <vertAlign val="superscript"/>
        <sz val="9"/>
        <rFont val="Arial"/>
        <family val="2"/>
        <charset val="238"/>
      </rPr>
      <t>2</t>
    </r>
  </si>
  <si>
    <t>3.1.1/6</t>
  </si>
  <si>
    <r>
      <t>кабл типа PP00-Y 5x6mm</t>
    </r>
    <r>
      <rPr>
        <vertAlign val="superscript"/>
        <sz val="9"/>
        <rFont val="Arial"/>
        <family val="2"/>
        <charset val="238"/>
      </rPr>
      <t>2</t>
    </r>
  </si>
  <si>
    <t>3.1.1/7</t>
  </si>
  <si>
    <r>
      <t>кабл типа PP00-Y 5x2,5mm</t>
    </r>
    <r>
      <rPr>
        <vertAlign val="superscript"/>
        <sz val="9"/>
        <rFont val="Arial"/>
        <family val="2"/>
        <charset val="238"/>
      </rPr>
      <t>2</t>
    </r>
  </si>
  <si>
    <t>3.1.1/8</t>
  </si>
  <si>
    <r>
      <t>кабл типа PP00-Y 3x2,5mm</t>
    </r>
    <r>
      <rPr>
        <vertAlign val="superscript"/>
        <sz val="9"/>
        <rFont val="Arial"/>
        <family val="2"/>
        <charset val="238"/>
      </rPr>
      <t>2</t>
    </r>
  </si>
  <si>
    <t>3.1.1/9</t>
  </si>
  <si>
    <r>
      <t xml:space="preserve"> кабл типа EpN50 4x150mm</t>
    </r>
    <r>
      <rPr>
        <vertAlign val="superscript"/>
        <sz val="9"/>
        <rFont val="Arial"/>
        <family val="2"/>
        <charset val="238"/>
      </rPr>
      <t>2</t>
    </r>
  </si>
  <si>
    <t>3.1.1/10</t>
  </si>
  <si>
    <r>
      <t xml:space="preserve"> кабл типа EpN55 4x150mm</t>
    </r>
    <r>
      <rPr>
        <vertAlign val="superscript"/>
        <sz val="9"/>
        <rFont val="Arial"/>
        <family val="2"/>
        <charset val="238"/>
      </rPr>
      <t>2</t>
    </r>
  </si>
  <si>
    <t>3.1.1/11</t>
  </si>
  <si>
    <r>
      <t xml:space="preserve"> кабл типа PP00-Y 4x1,5mm</t>
    </r>
    <r>
      <rPr>
        <vertAlign val="superscript"/>
        <sz val="9"/>
        <rFont val="Arial"/>
        <family val="2"/>
        <charset val="238"/>
      </rPr>
      <t>2</t>
    </r>
  </si>
  <si>
    <t>3.1.1/12</t>
  </si>
  <si>
    <r>
      <t xml:space="preserve"> кабл типа  EpN55 4x120mm</t>
    </r>
    <r>
      <rPr>
        <vertAlign val="superscript"/>
        <sz val="9"/>
        <rFont val="Arial"/>
        <family val="2"/>
        <charset val="238"/>
      </rPr>
      <t>2</t>
    </r>
    <r>
      <rPr>
        <sz val="9"/>
        <rFont val="Arial"/>
        <family val="2"/>
        <charset val="238"/>
      </rPr>
      <t xml:space="preserve"> </t>
    </r>
  </si>
  <si>
    <t>3.1.1/13</t>
  </si>
  <si>
    <r>
      <t xml:space="preserve"> кабл типа EpN50 4x185mm</t>
    </r>
    <r>
      <rPr>
        <vertAlign val="superscript"/>
        <sz val="9"/>
        <rFont val="Arial"/>
        <family val="2"/>
        <charset val="238"/>
      </rPr>
      <t>2</t>
    </r>
    <r>
      <rPr>
        <sz val="9"/>
        <rFont val="Arial"/>
        <family val="2"/>
        <charset val="238"/>
      </rPr>
      <t xml:space="preserve"> </t>
    </r>
  </si>
  <si>
    <t>3.1.1/14</t>
  </si>
  <si>
    <r>
      <t xml:space="preserve"> кабл типа PP00-Y 5x4mm</t>
    </r>
    <r>
      <rPr>
        <vertAlign val="superscript"/>
        <sz val="9"/>
        <rFont val="Arial"/>
        <family val="2"/>
        <charset val="238"/>
      </rPr>
      <t>2</t>
    </r>
  </si>
  <si>
    <t>3.1.1/15</t>
  </si>
  <si>
    <r>
      <t xml:space="preserve"> кабл типа PP00-Y 4x2.5mm</t>
    </r>
    <r>
      <rPr>
        <vertAlign val="superscript"/>
        <sz val="9"/>
        <rFont val="Arial"/>
        <family val="2"/>
        <charset val="238"/>
      </rPr>
      <t>2</t>
    </r>
    <r>
      <rPr>
        <sz val="9"/>
        <rFont val="Arial"/>
        <family val="2"/>
        <charset val="238"/>
      </rPr>
      <t xml:space="preserve"> </t>
    </r>
  </si>
  <si>
    <t>УКУПНО 3.1.1: ЕНЕРГЕТСКИ  КАБЛОВИ</t>
  </si>
  <si>
    <t>3.1.2</t>
  </si>
  <si>
    <t xml:space="preserve"> Разводни орман RT-1</t>
  </si>
  <si>
    <t>3.1.2/1</t>
  </si>
  <si>
    <t>kom.</t>
  </si>
  <si>
    <t>3.1.2/2</t>
  </si>
  <si>
    <t>Набавка, испорука, уградња и повезивање аутоматских осигурача сличних типу C100, криве прекидања "C", прекидне моћи 10000А, произвођача МИНЕЛ- 16A</t>
  </si>
  <si>
    <t>3.1.2/3</t>
  </si>
  <si>
    <t>Набавка, испорука, уградња и повезивање аутоматских осигурача сличних типу C100, криве прекидања "C", прекидне моћи 10000А, произвођача МИНЕЛ- 32A</t>
  </si>
  <si>
    <t>3.1.2/4</t>
  </si>
  <si>
    <t>Набавка, испорука, уградња и повезивање осигурача  MC32  типа B 10 A, Icu=6kA, произвођача МИНЕЛ Београд</t>
  </si>
  <si>
    <t>3.1.2/5</t>
  </si>
  <si>
    <t>Набавка, испорука, уградња и повезивање  осигурача  MC32  типа B 16 A, Icu=6kA, произвођача МИНЕЛ Београд</t>
  </si>
  <si>
    <t>3.1.2/6</t>
  </si>
  <si>
    <t>Набавка, испорука, уградња и повезивање шуко силуминске прикључница 16A, 230V</t>
  </si>
  <si>
    <t>3.1.2/7</t>
  </si>
  <si>
    <t>Набавка, испорука, уградња и повезивање шуко силуминске прикључнице 16A, 400V</t>
  </si>
  <si>
    <t>3.1.2/8</t>
  </si>
  <si>
    <t>индустријскa прикључницa 32A, 400V</t>
  </si>
  <si>
    <t>3.1.2/9</t>
  </si>
  <si>
    <t>Набавка, испорука, уградња и повезивање гребенасте склопке МN-40-10-U, 40А, као главни прекидач, Q0</t>
  </si>
  <si>
    <t>3.1.2/10</t>
  </si>
  <si>
    <t>Набавка, испорука, уградња и повезивање гребенасте склопке МN-16-10-U, 16А, као главни прекидач за расвету, Q1</t>
  </si>
  <si>
    <t>3.1.2/11</t>
  </si>
  <si>
    <t>Набавка, испорука, уградња и повезивање гребенасте склопке МN-16-10-U, 10А, као појединачни прекидач за расвету, Q2,Q3,Q4</t>
  </si>
  <si>
    <t>3.1.3</t>
  </si>
  <si>
    <t>Разводни орман RК-S</t>
  </si>
  <si>
    <t>3.1.3/1</t>
  </si>
  <si>
    <t>3.1.3/2</t>
  </si>
  <si>
    <t>Набавка, испорука, уградња и повезивање аутоматских осигурача сличних типу C100, криве прекидања "C", прекидне моћи 10000А, произвођача МИНЕЛ- 16</t>
  </si>
  <si>
    <t>3.1.3/3</t>
  </si>
  <si>
    <t>3.1.3/4</t>
  </si>
  <si>
    <t>3.1.3/5</t>
  </si>
  <si>
    <t>Набавка, испорука, уградња и повезивање осигурача  MC32  типа B 16 A, Icu=6kA, произвођача МИНЕЛ Београд</t>
  </si>
  <si>
    <t>3.1.3/6</t>
  </si>
  <si>
    <t>Набавка, испорука, уградња и повезивање шуко силуминске прикључнице 16A, 230V</t>
  </si>
  <si>
    <t>3.1.3/7</t>
  </si>
  <si>
    <t>3.1.3/8</t>
  </si>
  <si>
    <t>Набавка, испорука, уградња и повезивање индустријске прикључнице 32A, 400V</t>
  </si>
  <si>
    <t>3.1.3/9</t>
  </si>
  <si>
    <t>3.1.3/10</t>
  </si>
  <si>
    <t>3.1.3/11</t>
  </si>
  <si>
    <t>3.1.4</t>
  </si>
  <si>
    <t>СВЕТИЉКЕ И ПРИКЉУЧНИЦЕ</t>
  </si>
  <si>
    <t>3.1.4/1</t>
  </si>
  <si>
    <t>Набавка, испорука, уградња и повезивање надградне светиљке (рефлектора), сличне типу 1167 Radon 70W, IP 66, натријум високог притиска (SAP), произвођача DISANO  (тип S1 у пројекту).  У цену урачунат и носач светиљке са опремом за причвршћивање</t>
  </si>
  <si>
    <t>3.1.4/2</t>
  </si>
  <si>
    <t>Набавка, испорука, уградња и повезивање светиљке надградне са флуо изворима 2x18W, 230V, тип BS103 TITAN "BUCK" Београд, IP65 или сличне истих техничких карактеристика. Светиљке се испоручују са сијалицама, потпуно ожичене и спремне за прикључење</t>
  </si>
  <si>
    <t>3.1.4/3</t>
  </si>
  <si>
    <t>Набавка, испорука, уградња и повезивање класичне светиљке за осветљење са инкадесцентним извором светла, са ливеним алумунијумским кућиштем, пескирано стакло, сличне типу BIN 45, IP 44, за снагу сијалице 100W произвођача BUCK Београд (тип S3 у пројекту)</t>
  </si>
  <si>
    <t>3.1.4/4</t>
  </si>
  <si>
    <t>Набавка, испорука, уградња и повезивање надградне светиљке (рефлектора), дуж транспортера,сличне типу 1802 RODIO 2 70W, IP 66, метал-халогена,   произвођача DISANO  (тип S4 у пројекту). У цену урачунат и носач светиљке са опремом за причвршћивање</t>
  </si>
  <si>
    <t>3.1.4/5</t>
  </si>
  <si>
    <t>Набавка, испорука, уградња и повезивање светиљке посебне намене (паничне светиљке) сличне типу BPN PRATICA 108, произвођача BUCK Београд</t>
  </si>
  <si>
    <t>3.1.4/6</t>
  </si>
  <si>
    <t>Набавка, испорука  прикључница 16A 380V са заштитом од прскајуће воде, тропoлна са порцеланским улошком, нултим контактом и контактом за уземљење, за на зид, сличних типу 426, произвођача НОПАЛ, Б.Паланка</t>
  </si>
  <si>
    <t>3.1.4/7</t>
  </si>
  <si>
    <t>Набавка, испорука, уградња и повезивање прикључница 10/16A 250V са заштитом од прскајуће воде двополних за на зид са бакелитним улошком и са  контактом за уземљење сличних типу 460, произвођача НОПАЛ, Б.Паланка</t>
  </si>
  <si>
    <t>3.1.4/8</t>
  </si>
  <si>
    <t>Набавка, испорука, уградња и повезивање једнополне склопке 10А 250V за на зид, са заштитом од прскајуће воде, сличне типу 3601, степена заштите IP 54, произвођача НОПАЛ Б. Паланка</t>
  </si>
  <si>
    <t>3.1.4/9</t>
  </si>
  <si>
    <t>Набавка, испорука, уградња и повезивање серијске склопке 10А 250V за на зид, са заштитом од прскајуће воде, сличне типу 3602, степена заштите IP 54, произвођача НОПАЛ Б. Паланка</t>
  </si>
  <si>
    <t>УКУПНО 3.1.4:  СВЕТИЉКЕ И ПРИКЉУЧНИЦЕ</t>
  </si>
  <si>
    <t>3.1.5</t>
  </si>
  <si>
    <t>УЗЕМЉЕЊЕ ОБЈЕКАТА</t>
  </si>
  <si>
    <t>3.1.5/1</t>
  </si>
  <si>
    <t>Набавка, испорука и постављање поцинковане траке FeZn 25x4mm за  уземљења транспортера и повезивање са прикључним местом на стубу</t>
  </si>
  <si>
    <t>3.1.5/2</t>
  </si>
  <si>
    <t>Набавка, испорука и постављање поцинковане траке FeZn 25x4mm за  уземљења  бетонских темеља и повезивање са прикљуним местом на стубу</t>
  </si>
  <si>
    <t>3.1.5/3</t>
  </si>
  <si>
    <t>Набавка, испорука  и постављање укрсног комада на спојевима трака-трака</t>
  </si>
  <si>
    <t>УКУПНО 3.1.5:   УЗЕМЉЕЊЕ ОБЈЕКАТА</t>
  </si>
  <si>
    <t>3.1.6</t>
  </si>
  <si>
    <t>ОПРЕМА У ОСТАЛИМ РАЗВОДНИМ ОРМАНИМА/ПОСРТОЈЕЊИМА</t>
  </si>
  <si>
    <t>3.1.6/1</t>
  </si>
  <si>
    <t>Набавка, испорука, уградња и повезивање у постојећи орман трополног комплета ( NVP-2-400/NVT-2-400A)</t>
  </si>
  <si>
    <t>3.1.6/2</t>
  </si>
  <si>
    <t>Набавка, испорука, уградња и повезивање у постојећи орман трополног комплета ( NVP-2-400/NVT-2-300A)</t>
  </si>
  <si>
    <t>3.1.6/3</t>
  </si>
  <si>
    <t xml:space="preserve">Демонтажа разводног ормана RO-P1_NN у објекту О18,  са свом опремом постављеном у њему. </t>
  </si>
  <si>
    <t>УКУПНО 3.1.6:  ОПРЕМА У ОСТАЛИМ РАЗВОДНИМ ОРМАНИМА/ПОСРТОЈЕЊИМА</t>
  </si>
  <si>
    <t>3.1.7</t>
  </si>
  <si>
    <t>МОТОРИ</t>
  </si>
  <si>
    <t>3.1.7/1</t>
  </si>
  <si>
    <t>ком.</t>
  </si>
  <si>
    <t>3.1.7/2</t>
  </si>
  <si>
    <t>Набавка, испорука, постављање и повезивање АСИНХРОНОГ КРАТКОСПОЈЕНОГ ТРОФАЗНОГ МОТОРА, IM B3, 3X400V
Предвиђен за напајање са фреквентног регулатора.
тњехничке карактеристике се односе за напајање са регулатора:
 P=45 kW; n=982 o/min</t>
  </si>
  <si>
    <t>3.1.7/3</t>
  </si>
  <si>
    <t>Набавка, испорука, постављање и повезивање АСИНХРОНОГ КРАТКОСПОЈЕНОГ ТРОФАЗНОГ МОТОРА, IM B3, 3X400V
Предвиђен за напајање са фреквентног регулатора.
тњехничке карактеристике се односе за напајање са регулатора:
 P=132 kW; n=988 o/min</t>
  </si>
  <si>
    <t>УКУПНО 3.1.7:  МОТОРИ</t>
  </si>
  <si>
    <t>УКУПНО:</t>
  </si>
  <si>
    <t>НАПАЈАЊЕ ЕЛЕКТРИЧНОМ ЕНЕРГИЈОМ 3.1.1 - 3.1.7</t>
  </si>
  <si>
    <t>3.2.</t>
  </si>
  <si>
    <t>УПРАВЉАЊЕ ПРОЦЕСИМА</t>
  </si>
  <si>
    <t>3.2.1</t>
  </si>
  <si>
    <t>ОРМАН  =01+P3_NN</t>
  </si>
  <si>
    <t>3.2.1/1</t>
  </si>
  <si>
    <t>Набавка, испорука и монтажа металног ормана димензија  800x2000x600mm (WxHxD), тежина 130kg, IP 55, једнокрилни, боја RAL 7035, нанизани систем  са само 2 бочне стране, са монтажном плочом 3mm, бравом са кључем, комплетом за уземљење,
тип Rittal или одговарајући</t>
  </si>
  <si>
    <t>3.2.1/2</t>
  </si>
  <si>
    <t>Набавка, испорука и монтажа металног ормана 800x2000x600mm (WxHxD), тежина 130kg, IP 65, једнокрилни, боја RAL 7035, комплет затворен, са монтажном плочом 3mm, бравом са кључем, комплетом за уземљење, 
тип Rittal или одговарајући</t>
  </si>
  <si>
    <t>3.2.1/3</t>
  </si>
  <si>
    <t>Набавка, испорука, монтажа и повезивање комплета за осветљење разводног ормана - осигурач, прекидач, светиљка</t>
  </si>
  <si>
    <t>3.2.1/4</t>
  </si>
  <si>
    <t xml:space="preserve">Набавка, испорука, уградња и повезивање PLC-а са централном процесном јединицом за обраду минимално 224 диг. улаза, 72 диг. излаза, 6 аналогних улаза, 6 аналогних излаза, уведених преко издвојених јединица улаза/излаза Ethernet/Profinet мрежом, са 16 MB радне меморије, (8 MB code, 8 MB data), у комплету са потребном опремом за монтажу у орман, са редудантним напајањем,  
тип  SIMATIC S7-400, 
CPU 416-3 6ES7416-3ES06-0AB0, Siemens или одговарајући </t>
  </si>
  <si>
    <t>3.2.1/5</t>
  </si>
  <si>
    <t>Набавка, испорука, уградња и повезивање процесора за издвојене  I/O модуле са Ethernet/Profinet портом, у комплету са опремом за постављање на монтажну плочу ормана, 
тип ET 200M IM 153-4, 6ES7153-4AA01-0XB0, Siemens или одговарајући</t>
  </si>
  <si>
    <t>3.2.1/6</t>
  </si>
  <si>
    <t>Набавка, испорука, уградња и повезивање модула дигиталних улаза за издвојену У/И јединицу,  32 оптички изолована дигитална улаза, 24 V DC, 
тип SIMATIC S7-300, DIGITAL INPUT SM 321, 6ES7321-1BL00-0AA0, Siemens или одговарајући</t>
  </si>
  <si>
    <t>3.2.1/7</t>
  </si>
  <si>
    <t>Набавка, испорука, уградња и повезивање модула дигиталних излаза за издвојену У/И јединицу, 32 оптички изолована дигитална излаза, 24V DC, 0.5A, укупна излазна струја по групи 4A (16A по модулу), 
тип SIMATIC S7-300, DIGITAL OUTPUT SM 322, 6ES7322-1BL00-0AA0, Siemens или одговарајући</t>
  </si>
  <si>
    <t>3.2.1/8</t>
  </si>
  <si>
    <t>Набавка, испорука, уградња и повезивање модула аналогних улаза за издвојену У/И јединицу,  8 оптички изолованих аналогних улаза, резолуције 9/12/14bit, улаз 4-20mA,
тип SIMATIC S7-300, ANALOG INPUT SM 331, 6ES7331-7KF02-0AB0, Siemens или одговарајући</t>
  </si>
  <si>
    <t>3.2.1/9</t>
  </si>
  <si>
    <t>Набавка, испорука, уградња и повезивање модула аналогних излаза за издвојену У/И јединицу, 2 оптички изолована аналогна излаза U/I; резолуција 11/12 bit, 4-20mA,
тип SIMATIC S7-300, ANALOG OUTPUT SM 331, 6ES7332-5HB01-0AB0, Siemens или одговарајући</t>
  </si>
  <si>
    <t>3.2.1/10</t>
  </si>
  <si>
    <t>Набавка, испорука, уградња и повезивање PROFINET-IO уређај - индустријски свич, управљив, 4 x 10/100Mbit/s RJ45 ports, 2 x 100Mbit/SMF, монтажа на DIN шину у комплету са 4 patch cord-a,  
тип Siemens или одговарајући</t>
  </si>
  <si>
    <t>3.2.1/11</t>
  </si>
  <si>
    <t>Набавка, испорука, монтажа и повезивање аутоматског осигурача 400V 10kA, трополни, C, 25A</t>
  </si>
  <si>
    <t>3.2.1/12</t>
  </si>
  <si>
    <t>Набавка, испорука, монтажа и повезивање двополног осигурача са цилиндричним умецима, 0.5A,  са LED сигнализацијом, у комплету са одговарајућим држачем</t>
  </si>
  <si>
    <t>3.2.1/13</t>
  </si>
  <si>
    <t>Набавка, испорука, монтажа и повезивање двополног осигурача са цилиндричним умецима, 2A, са LED сигнализацијом, у комплету са одговарајућим држачем</t>
  </si>
  <si>
    <t>3.2.1/14</t>
  </si>
  <si>
    <t>Набавка, испорука, монтажа и повезивање двополног осигурача са цилиндричним умецима, 1A, са LED сигнализацијом, у комплету са одговарајућим држачем</t>
  </si>
  <si>
    <t>3.2.1/15</t>
  </si>
  <si>
    <t>Набавка, испорука, монтажа и повезивање једнополног осигурач са цилиндричним умецима, 6A,  у комплету са одговарајућим држачем</t>
  </si>
  <si>
    <t>3.2.1/16</t>
  </si>
  <si>
    <t>Набавка, испорука, монтажа и повезивање ножастог осигурача 200А, GS, DIN 43620 AC 690 V , комплет са трополним носачем за могућност прекидача и са опремом за постављање у орман</t>
  </si>
  <si>
    <t>3.2.1/17</t>
  </si>
  <si>
    <t>Набавка, испорука, монтажа и повезивање ножастог осигурача 50А, GS, DIN 43620 AC 690 V , комплет са трополним носачем за могућност прекидача и са опремом за постављање у орман</t>
  </si>
  <si>
    <t>3.2.1/18</t>
  </si>
  <si>
    <t>Набавка, испорука, монтажа и повезивање аутоматског осигурача 400V 10kA, трополни, C, 50A</t>
  </si>
  <si>
    <t>3.2.1/19</t>
  </si>
  <si>
    <t>Набавка, испорука, монтажа и повезивање аутоматског осигурача 400V 10kA, трополни, C, 32A</t>
  </si>
  <si>
    <t>3.2.1/20</t>
  </si>
  <si>
    <t>3.2.1/21</t>
  </si>
  <si>
    <t>Набавка, испорука, монтажа и повезивање аутоматског осигурача 400V 10kA, трополни, C, 16A</t>
  </si>
  <si>
    <t>3.2.1/22</t>
  </si>
  <si>
    <t>Набавка, испорука, монтажа и повезивање аутоматског осигурача 400V 10kA, трополни, C, 6A</t>
  </si>
  <si>
    <t>3.2.1/23</t>
  </si>
  <si>
    <t>Набавка, испорука, монтажа и повезивање аутоматског осигурача 400V 10kA, једнополни, C, 16A</t>
  </si>
  <si>
    <t>3.2.1/24</t>
  </si>
  <si>
    <t>Набавка, испорука, монтажа и повезивање аутоматског осигурача 400V 10kA, једнополни, C, 10A</t>
  </si>
  <si>
    <t>3.2.1/25</t>
  </si>
  <si>
    <t>Набавка, испорука, монтажа и повезивање аутоматског осигурача 400V 10kA, једнополни, C, 6A</t>
  </si>
  <si>
    <t>3.2.1/26</t>
  </si>
  <si>
    <t>Набавка, испорука, монтажа и повезивање аутоматског осигурача 400V 10kA, двополни, C, 16A</t>
  </si>
  <si>
    <t>3.2.1/27</t>
  </si>
  <si>
    <t>Набавка, испорука, монтажа и повезивање аутоматског осигурача 400V 10kA, двополни, C, 6A</t>
  </si>
  <si>
    <t>3.2.1/28</t>
  </si>
  <si>
    <t>Набавка, испорука, монтажа и повезивање сигналне сијалице БЕЛЕ, округле пречника 28mm, рупа 22mm, са интегрисаном сијалицом 220V AC, конектори са завртњима, метално кућиште, држач за натпис димензија 17.5x28mm</t>
  </si>
  <si>
    <t>3.2.1/29</t>
  </si>
  <si>
    <t>Набавка, испорука, монтажа и повезивање интерфејс релеа са шпулном 60VDC, са 2NO контакта</t>
  </si>
  <si>
    <t>3.2.1/30</t>
  </si>
  <si>
    <t>Набавка, испорука, монтажа и повезивање интерфејс релеа са шпулном 24VDC, са 1NO контактом</t>
  </si>
  <si>
    <t>3.2.1/31</t>
  </si>
  <si>
    <t>Набавка, испорука, монтажа и повезивање интерфејс релеа са шпулном 220VАC, са 1NO контакта</t>
  </si>
  <si>
    <t>3.2.1/32</t>
  </si>
  <si>
    <t xml:space="preserve">Набавка, испорука, монтажа и повезивање контактора 150 kW / 400 V, AC 230 V, 50 Hz, 3-POLE,  AC-3, контакти са завртњем, помоћни контакти 2 NO </t>
  </si>
  <si>
    <t>3.2.1/33</t>
  </si>
  <si>
    <t xml:space="preserve">Набавка, испорука, монтажа и повезивање контактора 50 kW / 400 V, AC 230 V, 50 Hz, 3-POLE,  AC-3, контакти са завртњем, помоћни контакти 2 NO </t>
  </si>
  <si>
    <t>3.2.1/34</t>
  </si>
  <si>
    <t xml:space="preserve">Набавка, испорука, монтажа и повезивање контактора 7.5 kW / 400 V, AC 230 V, 50 Hz, 3-POLE,  AC-3, контакти са завртњем, помоћни контакти 2 NO </t>
  </si>
  <si>
    <t>3.2.1/35</t>
  </si>
  <si>
    <t xml:space="preserve">Набавка, испорука, монтажа и повезивање контактора 1 kW / 400 V, AC 230 V, 50 Hz, 3-POLE,  AC-3, контакти са завртњем, помоћни контакти 2 NO </t>
  </si>
  <si>
    <t>3.2.1/36</t>
  </si>
  <si>
    <t xml:space="preserve">Набавка, испорука, монтажа и повезивање бакарне шине 30x10mm, 630 A, дужине 1.6 m, у комплету са држачима за L1, L2, L3, PEN, за монтажу у два ормана </t>
  </si>
  <si>
    <t>3.2.1/37</t>
  </si>
  <si>
    <t xml:space="preserve">Набавка, испорука, монтажа и повезивање конектора за шински развод за шине дебљине 10mm, за округли проводник 150-300mm2 </t>
  </si>
  <si>
    <t>3.2.1/38</t>
  </si>
  <si>
    <t>Набавка, испорука, монтажа и повезивање конектора за шински развод за шине дебљине 10mm, за округли проводник 16-120 mm2</t>
  </si>
  <si>
    <t>3.2.1/39</t>
  </si>
  <si>
    <t>Набавка, испорука, монтажа и повезивање дигиталног панелметра са дисплејом и 1 Ethernet port, за мерење струје и напона у све три фазе, 1A/5A, 690 V/400 V, монтажа на врата ормана dim.96 x 96mm, тип SENTRON PAC4200, Siemens или одговарајући</t>
  </si>
  <si>
    <t>3.2.1/40</t>
  </si>
  <si>
    <t>Набавка, испорука, монтажа и повезивање моторног прекидача за In=400A, заштита од кратког споја подесиво 6 -13x Ln, прекострујна заштита 0.4-1x Ln, CLASS 10A-30 Icu =120kA 400V 3-POLE, контакти са завртњем са баријерама између фаза, тип SIRIUS 3RV, Siemens или одговарајући</t>
  </si>
  <si>
    <t>3.2.1/41</t>
  </si>
  <si>
    <t xml:space="preserve">Набавка, испорука и монтажа гребенастог прекидача, 3-полног, 25A, могућност монтаже на шину / плочу / врата, са црном ручицом </t>
  </si>
  <si>
    <t>3.2.1/42</t>
  </si>
  <si>
    <t>Набавка, испорука, монтажа и повезивање изборног прекидача ЦРНОГ са 3 позиције, I-0-II, округлог пречника 28mm, рупа 22mm, конектори са завртњима, метално кућиште + држач за натпис димензија 17.5x28mm
тип 3SB3500-2HA21 + 3SB3925-0AV Siemens или одговарајући</t>
  </si>
  <si>
    <t>3.2.1/43</t>
  </si>
  <si>
    <t>Набавка, испорука, монтажа и повезивање моторног прекидача за In=9A са термичком заштитом 8...16A, class 10, контакти са завртњем, помоћни контакти 1NO/1NC, тип SIRIUS 3RV, Siemens или одговарајући</t>
  </si>
  <si>
    <t>3.2.1/44</t>
  </si>
  <si>
    <t>Набавка, испорука, монтажа и повезивање моторног прекидача за In=0.7A са термичком заштитом 0.4...2A, class 10, контакти са завртњем, помоћни контакти 1NO/1NC, тип SIRIUS 3RV, Siemens или одговарајући</t>
  </si>
  <si>
    <t>3.2.1/45</t>
  </si>
  <si>
    <t>Набавка, испорука, монтажа и повезивање печуркастог тастера за нужно искључење ЦРВЕНИ, отпуштање повлачењем, округао пречника 40mm, рупа 22mm, конектори са завртњима, метално кућиште,1NC + 1NO contact block + округао држач за натпис ЕMERGENCY STOP, 
тип 3SB3601-1CA21 + 3SB3921-0DD, Siemens или одговарајући</t>
  </si>
  <si>
    <t>3.2.1/46</t>
  </si>
  <si>
    <t>Набавка, испорука, монтажа и повезивање трафоа 400V/230V, 0.5kVA, тип STN 05 400/230, EATON или одговарајући</t>
  </si>
  <si>
    <t>3.2.1/47</t>
  </si>
  <si>
    <t>Набавка, испорука, монтажа и повезивање струјног трансформатора 400A/5A,   class 1</t>
  </si>
  <si>
    <t>3.2.1/48</t>
  </si>
  <si>
    <t xml:space="preserve">Набавка, испорука, монтажа и повезивање фреквентног регулатора за снагу мотора 132kW, 3AC380-480V, у комплету са контролном јединицом, управљачким панелом, улазним филтром, кочионим отпорником, одговарајућим firmware-oм, тип SINAMICS G120, Siemens или одговарајући                                                                                                                                                                                 </t>
  </si>
  <si>
    <t>3.2.1/49</t>
  </si>
  <si>
    <t xml:space="preserve">Набавка, испорука, монтажа и повезивање фреквентног регулатора за снагу мотора 45kW, 3AC380-480V, у комплету са контролном јединицом, управљачким панелом, улазним филтром, кочионим отпорником, одговарајућим firmware-oм, тип SINAMICS G120, Siemens или одговарајући                                                                                                                                                                                 </t>
  </si>
  <si>
    <t>3.2.1/50</t>
  </si>
  <si>
    <t xml:space="preserve">Набавка, испорука, монтажа и повезивање уређаја за беспрекидно напајање - Double Conversion UPS 1.5kVA - 1.35kW, конекција на улазу 1L+N+PE, конекција на излазу 1L+N+PE, могућност продужетка аутономије, ефикасност 90%, крест фактор до 5:1, тип APC или одговарајући </t>
  </si>
  <si>
    <t>3.2.1/51</t>
  </si>
  <si>
    <t xml:space="preserve">Набавка, испорука, монтажа и повезивање контролног релеа за редослед и присуство фаза, 3 x 160-690VAC, са 2 CO контакта,
тип 3UG4512-1BR20, Siemens или одговарајући </t>
  </si>
  <si>
    <t>3.2.1/52</t>
  </si>
  <si>
    <t xml:space="preserve">Набавка, испорука, монтажа и повезивање контролника изолације за неуземљену DC мрежу (IT), мерног опсега 10 до 110kW, напајање AC/DC 24-240 V, излаз 1 CO контакт,
тип 3UG3082-1AW30, Siemens или одговарајући </t>
  </si>
  <si>
    <t>3.2.1/53</t>
  </si>
  <si>
    <t>Набавка, испорука, монтажа и повезивање стабилизованог исправљача улазног напона 230V AC, излазног напона 60VDC / 5A</t>
  </si>
  <si>
    <t>3.2.1/54</t>
  </si>
  <si>
    <t xml:space="preserve">Набавка, испорука, монтажа и повезивање стабилизованог исправљача улазног напона 230V AC, излазног напона 24VDC / 5A, 
тип SITOP 5 6EP1333-3BA00, Siemens или одговарајући </t>
  </si>
  <si>
    <t>3.2.1/55</t>
  </si>
  <si>
    <t>Набавка, испорука, монтажа и повезивање једноредне клеме са улазом кабла под углом, контакт са опругом, монтажа на DIN 35mm, максимални пресек кабла 185mm2, 3 сива + 1 ПЕ</t>
  </si>
  <si>
    <t>3.2.1/56</t>
  </si>
  <si>
    <t xml:space="preserve">Набавка, испорука, монтажа и повезивање једноредне клеме са улазом кабла под углом, контакт са опругом, монтажа на DIN 35mm, максимални пресек кабла 6mm2, сива </t>
  </si>
  <si>
    <t>3.2.1/57</t>
  </si>
  <si>
    <t>Набавка, испорука, монтажа и повезивање једноредне клеме са улазом кабла под углом, контакт са опругом, монтажа на DIN 35mm, максимални пресек кабла 6mm2, ПЕ</t>
  </si>
  <si>
    <t>3.2.1/58</t>
  </si>
  <si>
    <t xml:space="preserve">Набавка, испорука, монтажа и повезивање једноредне клеме са улазом кабла под углом, контакт са опругом, монтажа на DIN 35mm, максимални пресек кабла 4mm2, сива </t>
  </si>
  <si>
    <t>3.2.1/59</t>
  </si>
  <si>
    <t xml:space="preserve">Набавка, испорука, монтажа и повезивање индустријске утичнице са прекидачем 3P+E, 400Vac, 32A, IP67,
тип MENNEKES 5110 или одговарајући </t>
  </si>
  <si>
    <t>3.2.1/60</t>
  </si>
  <si>
    <t>Набавка, испорука, монтажа и повезивање сервисне трофазне утичнице за монтажу на страницу ормана, 16А</t>
  </si>
  <si>
    <t>3.2.1/61</t>
  </si>
  <si>
    <t>Набавка, испорука, монтажа и повезивање сервисне шуко утичнице за монтажу на страницу ормана, 16А</t>
  </si>
  <si>
    <t>3.2.1/62</t>
  </si>
  <si>
    <t>Набавка, испорука, монтажа и повезивање завршне оптичке кутије за монтажу на DIN шину, са уводом до два кабла, са спајс касетом за 12 влакана, са 6 дуплекс SC адаптера, димензије 100x95x60mm</t>
  </si>
  <si>
    <t>3.2.1/63</t>
  </si>
  <si>
    <t>Набавка, испорука, монтажа и повезивање pigtail-a са SC конектором за SMF влакна</t>
  </si>
  <si>
    <t>3.2.1/64</t>
  </si>
  <si>
    <t xml:space="preserve">Набавка, испорука, монтажа и повезивање термостата, break contact, -10 до 50 °C,
тип 8MR2170-1CA, Siemens или одговарајући </t>
  </si>
  <si>
    <t>3.2.1/65</t>
  </si>
  <si>
    <t>Набавка, испорука, монтажа и повезивање грејача 110-250 VAC, 150 W
тип 8MR2130-5A, Siemens или одговарајући</t>
  </si>
  <si>
    <t>3.2.1/66</t>
  </si>
  <si>
    <t>Набавка, испорука, монтажа и повезивање аксијалног вентилатора са филтером, 58 m3/h, AC 230V, димензије 150x150x66mm, IP54,
тип 8MR3102-0MA, Siemens или одговарајући</t>
  </si>
  <si>
    <t>3.2.1/67</t>
  </si>
  <si>
    <t>Набавка, испорука и монтажа оквира са филтером  димензије 150x150x66mm, IP54</t>
  </si>
  <si>
    <t>УКУПНО 3.2.1: ОРМАН  =01+P3_NN</t>
  </si>
  <si>
    <t>3.2.2</t>
  </si>
  <si>
    <t>ОРМАН  =02+P2_NN</t>
  </si>
  <si>
    <t>3.2.2/1</t>
  </si>
  <si>
    <t>Набавка, испорука и монтажа металног ормана 800x2000x800mm (WxHxD), тежина 130kg, IP 55, једнокрилни, боја RAL 7035, са  2 бочне стране, са монтажном плочом 3mm, бравом са кључем, комплетом за уземљење,
тип Rittal или одговарајући</t>
  </si>
  <si>
    <t>3.2.2/2</t>
  </si>
  <si>
    <t>Набавка, испорука и монтажа металног ормана 800x2000x600mm (WxHxD), тежине 130kg, IP 55, једнокрилни, боја RAL 7035, нанизани систем  са само 2 бочне стране, са монтажном плочом 3mm, бравом са кључем, комплетом за уземљење, 
тип Rittal или одговарајући</t>
  </si>
  <si>
    <t>3.2.2/3</t>
  </si>
  <si>
    <t>3.2.2/4</t>
  </si>
  <si>
    <t>Набавка, испорука, монтажа и повезивање процесора за издвојене  I/O модуле са Ethernet/Profinet портом, у комплету са опремом за постављање на монтажну плочу ормана, 
тип ET 200M IM 153-4, 6ES7153-4AA01-0XB0, Siemens или одговарајући</t>
  </si>
  <si>
    <t>3.2.2/5</t>
  </si>
  <si>
    <t>Набавка, испорука, монтажа и повезивање модула дигиталних улаза за издвојену У/И јединицу,  32 оптички изолована дигитална улаза, 24 V DC, 
тип SIMATIC S7-300, DIGITAL INPUT SM 321, 6ES7321-1BL00-0AA0, Siemens или одговарајући</t>
  </si>
  <si>
    <t>3.2.2/6</t>
  </si>
  <si>
    <t>Набавка, испорука, монтажа и повезивање модул дигиталних излаза за издвојену У/И јединицу, 8 оптички изолована релејна дигитална излаза, 24V DC или 230V AC, 2A,
типа SIMATIC S7-300, DIGITAL OUTPUT SM 322, 6ES7322-1BL00-0AA0, Siemens или одговарајући</t>
  </si>
  <si>
    <t>3.2.2/7</t>
  </si>
  <si>
    <t>Набавка, испорука, монтажа и повезивање модул аналогних излаза за издвојену У/И јединицу, 2 оптички изолована аналогна излаза U/I; резолуција 11/12 bit, 4-20mA,
тип SIMATIC S7-300, ANALOG OUTPUT SM 331, 6ES7332-5HB01-0AB0, Siemens или одговарајући</t>
  </si>
  <si>
    <t>3.2.2/8</t>
  </si>
  <si>
    <t>Набавка, испорука, монтажа и повезивање PROFINET-IO уређаја - индустријски свич, управљив, 4 x 10/100Mbit/s RJ45 ports, 2 x 100Mbit/SMF, монтажа на DIN шину у комплету са 4 patch cord-a,  
типа Siemens или одговарајући</t>
  </si>
  <si>
    <t>3.2.2/9</t>
  </si>
  <si>
    <t>3.2.2/10</t>
  </si>
  <si>
    <t>3.2.2/11</t>
  </si>
  <si>
    <t>3.2.2/12</t>
  </si>
  <si>
    <t>Набавка, испорука, монтажа и повезивање једнополног осигурача са цилиндричним умецима, 6A,  у комплету са одговарајућим држачем</t>
  </si>
  <si>
    <t>3.2.2/13</t>
  </si>
  <si>
    <t>3.2.2/14</t>
  </si>
  <si>
    <t>3.2.2/15</t>
  </si>
  <si>
    <t>3.2.2/16</t>
  </si>
  <si>
    <t>3.2.2/17</t>
  </si>
  <si>
    <t>Набавка, испорука, монтажа и повезивање аутоматског осигурач 400V 10kA, једнополни, C, 10A</t>
  </si>
  <si>
    <t>3.2.2/18</t>
  </si>
  <si>
    <t>Набавка, испорука, монтажа и повезивање аутоматског осигурача 400V 10kA, једнополни, B, 10A</t>
  </si>
  <si>
    <t>3.2.2/19</t>
  </si>
  <si>
    <t>3.2.2/20</t>
  </si>
  <si>
    <t>3.2.2/21</t>
  </si>
  <si>
    <t>3.2.2/22</t>
  </si>
  <si>
    <t>3.2.2/23</t>
  </si>
  <si>
    <t>3.2.2/24</t>
  </si>
  <si>
    <t>3.2.2/25</t>
  </si>
  <si>
    <t>3.2.2/26</t>
  </si>
  <si>
    <t>3.2.2/27</t>
  </si>
  <si>
    <t xml:space="preserve">Набавка, испорука, монтажа и повезивање бакарне шине 20x5mm, 320 A, дужине 0.8 m, у комплету са држачима за L1, L2, L3, PEN, за монтажу у 1 орман </t>
  </si>
  <si>
    <t>3.2.2/28</t>
  </si>
  <si>
    <t>Набавка, испорука, монтажа и повезивање конектора за шински развод за шине дебљине 5mm, за округли проводник 16-150 mm2</t>
  </si>
  <si>
    <t>3.2.2/29</t>
  </si>
  <si>
    <t>Набавка, испорука, монтажа и повезивање конектора за шински развод за шине дебљине 5mm, за округли проводник 1.5-16 mm2</t>
  </si>
  <si>
    <t>3.2.2/30</t>
  </si>
  <si>
    <t>Набавка, испорука, монтажа и повезивање моторног прекидача за In=250A, заштита од кратког споја подесиво 6 -13x Ln, прекострујна заштита 0.4-1x Ln, CLASS 10A-30 Icu =120kA 400V 3-POLE, контакти са завртњем са баријерама између фаза, тип SIRIUS 3RV, Siemens или одговарајући</t>
  </si>
  <si>
    <t>3.2.2/31</t>
  </si>
  <si>
    <t xml:space="preserve">Набавка, испорука, монтажа и повезивање гребенастог прекидача, 3-полни, 25A, могућност монтаже на шину / плочу / врата, са црном ручицом </t>
  </si>
  <si>
    <t>3.2.2/32</t>
  </si>
  <si>
    <t>3.2.2/33</t>
  </si>
  <si>
    <t>3.2.2/34</t>
  </si>
  <si>
    <t>Набавка, испорука, монтажа и повезивање печуркастог тастера за нужно искључење ЦРВЕНИ, отпуштање повлачењем, округлог пречника 40mm, рупа 22mm, конектори са завртњима, метално кућиште,1NC + 1NO contact block + округао држач за натпис ЕMERGENCY STOP, 
тип 3SB3601-1CA21 + 3SB3921-0DD, Siemens или одговарајући</t>
  </si>
  <si>
    <t>3.2.2/35</t>
  </si>
  <si>
    <t xml:space="preserve">Набавка, испорука, монтажа и повезивање фреквентног регулатора за снагу мотора 132kW, 3AC380-480V, у комплету са контролном јединицом, управљачким панелом, улазним филтром, кочионим отпорником, одговарајућим firmware-oм, тип SINAMICS G120, Siemens или одговарајући                                                                                                                                                                                  </t>
  </si>
  <si>
    <t>3.2.2/36</t>
  </si>
  <si>
    <t>3.2.2/37</t>
  </si>
  <si>
    <t>3.2.2/38</t>
  </si>
  <si>
    <t xml:space="preserve">Набавка, испорука, монтажа и повезивање контролника изолације за неуземљену DC мрежу (IT), мерни опсег 10 до 110kW, напајање AC/DC 24-240 V, излаз 1 CO контакт,
тип 3UG3082-1AW30, Siemens или одговарајући </t>
  </si>
  <si>
    <t>3.2.2/39</t>
  </si>
  <si>
    <t>Набавка, испорука, монтажа и повезивање стабилизованог исправљача улазног напона 230V AC, излазног напон 60VDC / 5A</t>
  </si>
  <si>
    <t>3.2.2/40</t>
  </si>
  <si>
    <t xml:space="preserve">Набавка, испорука, монтажа и повезивање стабилизованог исправљача улазног напон 230V AC, излазног напон 24VDC / 5A, 
тип SITOP 5 6EP1333-3BA00, Siemens или одговарајући </t>
  </si>
  <si>
    <t>3.2.2/41</t>
  </si>
  <si>
    <t>Набавка, испорука, монтажа и повезивање једноредне клеме са улазом кабла под углом, контактом са опругом, монтажа на DIN 35mm, максимални пресек кабла 185mm2, 3 сива + 1 ПЕ</t>
  </si>
  <si>
    <t>3.2.2/42</t>
  </si>
  <si>
    <t xml:space="preserve">Набавка, испорука, монтажа и повезивање једноредне клеме са улазом кабла под углом, контактом са опругом, монтажа на DIN 35mm, максимални пресек кабла 6mm2, сива </t>
  </si>
  <si>
    <t>3.2.2/43</t>
  </si>
  <si>
    <t>Набавка, испорука, монтажа и повезивање једноредне клеме са улазом кабла под углом, контактом са опругом, монтажа на DIN 35mm, максимални пресек кабла 6mm2, ПЕ</t>
  </si>
  <si>
    <t>3.2.2/44</t>
  </si>
  <si>
    <t xml:space="preserve">Набавка, испорука, монтажа и повезивање једноредне клеме са улазом кабла под углом, контактом са опругом, монтажа на DIN 35mm, максимални пресек кабла 4mm2, сива </t>
  </si>
  <si>
    <t>3.2.2/45</t>
  </si>
  <si>
    <t>3.2.2/46</t>
  </si>
  <si>
    <t>3.2.2/47</t>
  </si>
  <si>
    <t>3.2.2/48</t>
  </si>
  <si>
    <t>3.2.2/49</t>
  </si>
  <si>
    <t>Набавка, испорука, монтажа и повезивање pigtail-а са SC конектором за SMF влакна</t>
  </si>
  <si>
    <t>3.2.2/50</t>
  </si>
  <si>
    <t>3.2.2/51</t>
  </si>
  <si>
    <t>3.2.2/52</t>
  </si>
  <si>
    <t>3.2.2/53</t>
  </si>
  <si>
    <t>УКУПНО 3.2.2: ОРМАН  =02+P2_NN</t>
  </si>
  <si>
    <t>3.2.3</t>
  </si>
  <si>
    <t>ОРМАН  =02+P1_NN</t>
  </si>
  <si>
    <t>3.2.3/1</t>
  </si>
  <si>
    <t>Набавка, испорука и монтажа металног ормана 800x2000x600mm (WxHxD), тежине 130kg, IP 55, једнокрилни, боја RAL 7035, нанизани систем  са само 2 бочне стране, са монтажном плочом 3mm, бравом са кључем, комплетом за уземљење,
тип Rittal или одговарајући</t>
  </si>
  <si>
    <t>3.2.3/2</t>
  </si>
  <si>
    <t>3.2.3/3</t>
  </si>
  <si>
    <t>3.2.3/4</t>
  </si>
  <si>
    <t>3.2.3/5</t>
  </si>
  <si>
    <t>3.2.3/6</t>
  </si>
  <si>
    <t>Набавка, испорука, монтажа и повезивање модула дигиталних излаза за издвојену У/И јединицу, 32 оптички изолована дигитална излаза, 24V DC, 0.5A, укупна излазна струја по групи 4A (16A по модулу), 
тип SIMATIC S7-300, DIGITAL OUTPUT SM 322, 6ES7322-1BL00-0AA0, Siemens или одговарајући</t>
  </si>
  <si>
    <t>3.2.3/7</t>
  </si>
  <si>
    <t>Набавка, испорука, монтажа и повезивање модула дигиталних излаза за издвојену У/И јединицу, 8 оптички изолована релејна дигитална излаза, 24V DC или 230V AC, 2A,
тип SIMATIC S7-300, DIGITAL OUTPUT SM 322, 6ES7322-1BL00-0AA0, Siemens или одговарајући</t>
  </si>
  <si>
    <t>3.2.3/8</t>
  </si>
  <si>
    <t>Набавка, испорука, монтажа и повезивање модула аналогних улазаза издвојену У/И јединицу,  8 оптички изолованих аналогних улаза, резолуције 9/12/14bit, улаз 4-20mA,
тип SIMATIC S7-300, ANALOG INPUT SM 331, 6ES7331-7KF02-0AB0, Siemens или одговарајући</t>
  </si>
  <si>
    <t>3.2.3/9</t>
  </si>
  <si>
    <t>Набавка, испорука, монтажа и повезивање модула аналогних излаза за издвојену У/И јединицу, 2 оптички изолована аналогна излаза U/I; резолуција 11/12 bit, 4-20mA,
тип SIMATIC S7-300, ANALOG OUTPUT SM 331, 6ES7332-5HB01-0AB0, Siemens или одговарајући</t>
  </si>
  <si>
    <t>3.2.3/10</t>
  </si>
  <si>
    <t>Набавка, испорука, монтажа и повезивање PROFINET-IO уређаја - индустријски свич, управљив, 4 x 10/100Mbit/s RJ45 ports, 2 x 100Mbit/SMF, монтажа на DIN шину у комплету са 4 patch cord-a,  
тип Siemens или одговарајући</t>
  </si>
  <si>
    <t>3.2.3/11</t>
  </si>
  <si>
    <t>Набавка, испорука, монтажа и повезивање ножастог осигурача 80А, GS, DIN 43620 AC 690 V , комплет са трополним носачем за могућност прекидача и са опремом за постављање у орман,  
тип Siemens или одговарајући</t>
  </si>
  <si>
    <t>3.2.3/12</t>
  </si>
  <si>
    <t xml:space="preserve">Набавка, испорука, монтажа и повезивање двополног осигурача са цилиндричним умецима, 0.5A,  са LED сигнализацијом, у комплету са одговарајућим држачем,  </t>
  </si>
  <si>
    <t>3.2.3/13</t>
  </si>
  <si>
    <t>3.2.3/14</t>
  </si>
  <si>
    <t>3.2.3/15</t>
  </si>
  <si>
    <t>3.2.3/16</t>
  </si>
  <si>
    <t>3.2.3/17</t>
  </si>
  <si>
    <t>Набавка, испорука, монтажа и повезивање ножастог осигурача 36А, GS, DIN 43620 AC 690 V , комплет са трополним носачем за могућност прекидача и са опремом за постављање у орман</t>
  </si>
  <si>
    <t>3.2.3/18</t>
  </si>
  <si>
    <t>Набавка, испорука, монтажа и повезивање ножастог осигурача 25А, GS, DIN 43620 AC 690 V , комплет са трополним носачем за могућност прекидача и са опремом за постављање у орман</t>
  </si>
  <si>
    <t>3.2.3/19</t>
  </si>
  <si>
    <t>3.2.3/20</t>
  </si>
  <si>
    <t>3.2.3/21</t>
  </si>
  <si>
    <t>3.2.3/22</t>
  </si>
  <si>
    <t>3.2.3/23</t>
  </si>
  <si>
    <t>3.2.3/24</t>
  </si>
  <si>
    <t>3.2.3/25</t>
  </si>
  <si>
    <t>3.2.3/26</t>
  </si>
  <si>
    <t>3.2.3/27</t>
  </si>
  <si>
    <t>3.2.3/28</t>
  </si>
  <si>
    <t>Набавка, испорука, монтажа и повезивање ножастог осигурача 250 А, GS, DIN 43620 AC 690 V , комплет са трополним носачем за могућност прекидача и са опремом за постављање у орман</t>
  </si>
  <si>
    <t>3.2.3/29</t>
  </si>
  <si>
    <t>Набавка, испорука, монтажа и повезивање сигналне сијалице, БЕЛА, округла пречника 28mm, рупа 22mm, са интегрисаном сијалицом 220V AC, конектори са завртњима, метално кућиште, држач за натпис димензија 17.5x28mm</t>
  </si>
  <si>
    <t>3.2.3/30</t>
  </si>
  <si>
    <t>3.2.3/31</t>
  </si>
  <si>
    <t>3.2.3/32</t>
  </si>
  <si>
    <t>3.2.3/33</t>
  </si>
  <si>
    <t xml:space="preserve">Набавка, испорука, монтажа и повезивање контактора 60 kW / 400 V, AC 230 V, 50 Hz, 3-POLE,  AC-3, контакти са завртњем, помоћни контакти 2 NO </t>
  </si>
  <si>
    <t>3.2.3/34</t>
  </si>
  <si>
    <t>3.2.3/35</t>
  </si>
  <si>
    <t>3.2.3/36</t>
  </si>
  <si>
    <t>3.2.3/37</t>
  </si>
  <si>
    <t xml:space="preserve">Набавка, испорука, монтажа и повезивање бакарних шина 30x10mm, 630 A, дужине 3.2 m, у комплету са држачима за L1, L2, L3, PEN, за монтажу у 4 ормана </t>
  </si>
  <si>
    <t>3.2.3/38</t>
  </si>
  <si>
    <t>3.2.3/39</t>
  </si>
  <si>
    <t>3.2.3/40</t>
  </si>
  <si>
    <t>Набавка, испорука, монтажа и повезивање дигиталног панелметра са дисплејом и 1 Ethernet port, за мерење струје и напона у све три фазе, 1A/5A, 690 V/400 V, монтажа на врата ормана dim.96 x 96mm,
тип SENTRON PAC4200, Siemens или одговарајући</t>
  </si>
  <si>
    <t>3.2.3/41</t>
  </si>
  <si>
    <t>3.2.3/42</t>
  </si>
  <si>
    <t>3.2.3/43</t>
  </si>
  <si>
    <t xml:space="preserve">Набавка, испорука, монтажа и повезивање гребенастог прекидача, 3-полни, 16A, могућност монтаже на шину / плочу / врата, са црном ручицом </t>
  </si>
  <si>
    <t>3.2.3/44</t>
  </si>
  <si>
    <t>Набавка, испорука, монтажа и повезивање изборног прекидача ЦРНИ са 3 позиције, I-0-II, округао пречника 28mm, рупа 22mm, конектори са завртњима, метално кућиште + држач за натпис димензија 17.5x28mm
тип 3SB3500-2HA21 + 3SB3925-0AV Siemens или одговарајући</t>
  </si>
  <si>
    <t>3.2.3/45</t>
  </si>
  <si>
    <t>Набавка, испорука, монтажа и повезивање моторног прекидача за In=9A са термичком заштитом 8...16A, class 10, контакти са завртњем, помоћни контакти 1NO/1NC,
тип SIRIUS 3RV, Siemens или одговарајући</t>
  </si>
  <si>
    <t>3.2.3/46</t>
  </si>
  <si>
    <t>Набавка, испорука, монтажа и повезивање моторног прекидача за In=13A са термичком заштитом 12...24A, class 10, контакти са завртњем, помоћни контакти 1NO/1NC,
тип SIRIUS 3RV, Siemens или одговарајући</t>
  </si>
  <si>
    <t>3.2.3/47</t>
  </si>
  <si>
    <t>Набавка, испорука, монтажа и повезивање моторног прекидача за In=0.7A са термичком заштитом 0.4...2A, class 10, контакти са завртњем, помоћни контакти 1NO/1NC,
тип SIRIUS 3RV, Siemens или одговарајући</t>
  </si>
  <si>
    <t>3.2.3/48</t>
  </si>
  <si>
    <t>3.2.3/49</t>
  </si>
  <si>
    <t>Набавка, испорука, монтажа и повезивање трафоа 400V/230V, 0.5kVA,
тип STN 05 400/230, EATON или одговарајући</t>
  </si>
  <si>
    <t>3.2.3/50</t>
  </si>
  <si>
    <t>3.2.3/51</t>
  </si>
  <si>
    <t xml:space="preserve">Набавка, испорука, монтажа, и програмирање фреквентног регулатора за снагу мотора 55kW, 3AC380-480V, у комплету са контролном јединицом, управљачким панелом, улазним филтром, кочионим отпорником, одговарајућим firmware-oм,
тип SINAMICS G120, Siemens или одговарајући                                                                                                                                                                               </t>
  </si>
  <si>
    <t>3.2.3/52</t>
  </si>
  <si>
    <t xml:space="preserve">Набавка, испорука, монтажа и програмирање фреквентног регулатора за снагу мотора 45kW, 3AC380-480V, у комплету са контролном јединицом, управљачким панелом, улазним филтром, кочионим отпорником, одговарајућим firmware-oм,
тип SINAMICS G120, Siemens или одговарајући                                                                                                                                                                                 </t>
  </si>
  <si>
    <t>3.2.3/53</t>
  </si>
  <si>
    <t xml:space="preserve">Набавка, испорука, монтажа и повезивање уређаја за беспрекидно напајање - Double Conversion UPS 1.5kVA - 1.35kW, конекција на улазу 1L+N+PE, конекција на излазу 1L+N+PE, могућност продужетка аутономије, ефикасност 90%, крест фактор до 5:1, 
тип APC или одговарајући </t>
  </si>
  <si>
    <t>3.2.3/54</t>
  </si>
  <si>
    <t xml:space="preserve">Набавка, испорука и  монтажа контролног релеа за редослед и присуство фаза, 3 x 160-690VAC, са 2 CO контакта,
тип 3UG4512-1BR20, Siemens или одговарајући </t>
  </si>
  <si>
    <t>3.2.3/55</t>
  </si>
  <si>
    <t xml:space="preserve">Набавка, испорука и  монтажа контролника изолације за неуземљену DC мрежу (IT), мерни опсег 10 до 110kW, напајање AC/DC 24-240 V, излаз 1 CO контакт,
тип 3UG3082-1AW30, Siemens или одговарајући </t>
  </si>
  <si>
    <t>3.2.3/56</t>
  </si>
  <si>
    <t>Набавка, испорука и  монтажа стабилизованог исправљача, улазни напон 230V AC, излазни напон 60VDC / 5A</t>
  </si>
  <si>
    <t>3.2.3/57</t>
  </si>
  <si>
    <t xml:space="preserve">Набавка, испорука и  монтажа стабилизованог исправљача, улазни напон 230V AC, излазни напон 24VDC / 5A, 
тип SITOP 5 6EP1333-3BA00, Siemens или одговарајући </t>
  </si>
  <si>
    <t>3.2.3/58</t>
  </si>
  <si>
    <t>3.2.3/59</t>
  </si>
  <si>
    <t>3.2.3/60</t>
  </si>
  <si>
    <t>3.2.3/61</t>
  </si>
  <si>
    <t>3.2.3/62</t>
  </si>
  <si>
    <t>3.2.3/63</t>
  </si>
  <si>
    <t>3.2.3/64</t>
  </si>
  <si>
    <t>3.2.3/65</t>
  </si>
  <si>
    <t>3.2.3/66</t>
  </si>
  <si>
    <t>3.2.3/67</t>
  </si>
  <si>
    <t xml:space="preserve">Набавка, испорука, монтажа и повезивање термостата, break contact, -10 до 50 °C, тип 8MR2170-1CA, Siemens или одговарајући </t>
  </si>
  <si>
    <t>3.2.3/68</t>
  </si>
  <si>
    <t>Набавка, испорука, монтажа и повезивање грејача 110-250 VAC, 150 W, тип 8MR2130-5A, Siemens или одговарајући</t>
  </si>
  <si>
    <t>3.2.3/69</t>
  </si>
  <si>
    <t>Набавка, испорука, монтажа и повезивање аксијалниг вентилатора са филтером, 58 m3/h, AC 230V, димензије 150x150x66mm, IP54,
тип 8MR3102-0MA, Siemens или одговарајући</t>
  </si>
  <si>
    <t>3.2.3/70</t>
  </si>
  <si>
    <t>УКУПНО 3.2.3: ОРМАН  =02+P1_NN</t>
  </si>
  <si>
    <t>3.2.4</t>
  </si>
  <si>
    <t>КОМАНДНИ ПУЛТЕВИ Утовар и Истовар</t>
  </si>
  <si>
    <t>3.2.4/1</t>
  </si>
  <si>
    <t>3.2.4/2</t>
  </si>
  <si>
    <t>Набавка, испорука, уградња у пулт и повезивање 22" Touch screen - оперативног панела резолуције 1920x1080 pix, са 24 MB корисничке меморије, 16M боја, интерфејс  RJ45,  димензијe 560x380x75mm, предња страна IP65, задња страна IP20, софтвер WINCC FLEXIBLE 2008 SP1,
тип SIMATIC HMI TP2200 Comfort,, 6AV2124-0XC02-0AX (Siemens) или одговарајући</t>
  </si>
  <si>
    <t>3.2.4/3</t>
  </si>
  <si>
    <t>3.2.4/4</t>
  </si>
  <si>
    <t>3.2.4/5</t>
  </si>
  <si>
    <t>Набавка, испорука, монтажа и повезивање изборног прекидача, ЦРНИ са 2 позиције, 0-1 под углом 90°, округао пречника 28mm, рупа 22mm, конектори са завртњима, метално кућиште + држач за натпис димензија 17.5x28mm, 
тип 3SB3500-2HA11
+ 3SB3925-0AV  (Siemens) или одговарајући</t>
  </si>
  <si>
    <t>3.2.4/6</t>
  </si>
  <si>
    <t>Набавка, испорука, монтажа и повезивање  печуркастог тастера за нужно искључење ЦРВЕНИ, отпуштање повлачењем, округао пречника 40mm, рупа 22mm, конектори са завртњима, метално кућиште,1NC + 1NO contact block + округао држач за натпис ЕMERGENCY STOP,
тип  3SB3601-1CA21
+ 3SB3921-0DD  (Siemens) или одговарајући</t>
  </si>
  <si>
    <t>3.2.4/7</t>
  </si>
  <si>
    <t>Набавка, испорука, монтажа и повезивање стабилизованог исправљача, улазни напон 230V AC, излазни напон 24VDC / 5A, 
тип SITOP 5 6EP1333-3BA00  (Siemens) или одговарајући</t>
  </si>
  <si>
    <t>3.2.4/8</t>
  </si>
  <si>
    <t>Набавка, испорука, монтажа и повезивање једноредне клеме са улазом кабла под углом, контакт са опругом, монтажа на DIN 35mm, максимални пресек кабла 6mm2, (2 сиве + 1 жутозеленa)</t>
  </si>
  <si>
    <t>3.2.5</t>
  </si>
  <si>
    <t>КОМАНДНИ ПУЛТЕВИ Диспечера I и II и III фазе</t>
  </si>
  <si>
    <t>3.2.5/1</t>
  </si>
  <si>
    <t>3.2.5/2</t>
  </si>
  <si>
    <t>3.2.5/3</t>
  </si>
  <si>
    <t>3.2.5/4</t>
  </si>
  <si>
    <t>Набавка, испорука, монтажа и повезивање стабилизованог исправљача, улазни напон 230V AC, излазни напон 24VDC/5A, тип SITOP 5 6EP1333-3BA00  (Siemens) или одговарајући</t>
  </si>
  <si>
    <t>3.2.5/5</t>
  </si>
  <si>
    <t>Набавка, испорука, уградња и повезивање PROFINET-IO уређаја - индустријски свич, управљив, 4 x 10/100Mbit/s RJ45 ports, 2 x 100Mbit/SMF, монтажа на DIN шину</t>
  </si>
  <si>
    <t>3.2.5/6</t>
  </si>
  <si>
    <t>3.2.5/7</t>
  </si>
  <si>
    <t>3.2.6</t>
  </si>
  <si>
    <t>ОРМАН =02+KC10</t>
  </si>
  <si>
    <t>3.2.6/1</t>
  </si>
  <si>
    <t>Набавка, испорука и монтажа металног ормарића 800x800x300mm, IP 66, са монтажном плочом, са кључем,
тип Rittal или одговарајући</t>
  </si>
  <si>
    <t>3.2.6/2</t>
  </si>
  <si>
    <t>Набавка, испорука, монтажа и повезивање диоде за проверу сигналних сијалица 24VDC</t>
  </si>
  <si>
    <t>3.2.6/3</t>
  </si>
  <si>
    <t xml:space="preserve">Набавка, испорука, монтажа и повезивање аутоматског осигурача 230/400V 10kA, једнополни, C, 6A </t>
  </si>
  <si>
    <t>3.2.6/4</t>
  </si>
  <si>
    <t>3.2.6/5</t>
  </si>
  <si>
    <t>Набавка, испорука, монтажа и повезивање сигналне сијалице ЗЕЛЕНЕ, округле пречника 28mm, рупа 22mm, са интегрисаном LED 24V AC/DC, конектори са завртњима, метално кућиште + 1NO contact block + држач за натпис димензија 17.5x28mm,
тип 3SB3644-6BA40 + 3SB3925-0AV Siemens или одговарајући</t>
  </si>
  <si>
    <t>3.2.6/6</t>
  </si>
  <si>
    <t>Набавка, испорука, монтажа и повезивање сигналне сијалице ЖУТЕ, округле пречника 28mm, рупа 22mm, са интегрисаном LED 24V AC/DC, конектори са завртњима, метално кућиште + 1NO contact block + држач за натпис димензија 17.5x28mm</t>
  </si>
  <si>
    <t>3.2.6/7</t>
  </si>
  <si>
    <t>Набавка, испорука, монтажа и повезивање сигналне сијалица БЕЛЕ, округле пречника 28mm, рупа 22mm, са интегрисаном LED 24V AC/DC, конектори са завртњима, метално кућиште + 1NO contact block + држач за натпис димензија 17.5x28mm</t>
  </si>
  <si>
    <t>3.2.6/8</t>
  </si>
  <si>
    <t>Набавка, испорука, монтажа и повезивање сигналне сијалице ЦРВЕНЕ, округле пречника 28mm, рупа 22mm, са интегрисаном LED 24V AC/DC, конектори са завртњима, метално кућиште + 1NO contact block + држач за натпис димензија 17.5x28mm,
тип 3SB3644-6BA20 + 3SB3925-0AV Siemens или одговарајући</t>
  </si>
  <si>
    <t>3.2.6/9</t>
  </si>
  <si>
    <t>Набавка, испорука, монтажа и повезивање интерфејс релеа DC 60V, 2NO + 2NC контакта, LED индикација, са базом за монтажу на  DIN шину</t>
  </si>
  <si>
    <t>3.2.6/10</t>
  </si>
  <si>
    <t>Набавка, испорука, монтажа и повезивање интерфејс релеа DC 60V, 4NO контакта, LED индикација, са базом за монтажу на  DIN шину</t>
  </si>
  <si>
    <t>3.2.6/11</t>
  </si>
  <si>
    <t>Набавка, испорука, монтажа и повезивање контактора 7.5 kW / 400 V, AC 230 V, 50 Hz, 3-POLE,  AC-3, контакти са завртњем, помоћни контакти 2 NO, тип 3RT2018 Siemens или одговарајући</t>
  </si>
  <si>
    <t>3.2.6/12</t>
  </si>
  <si>
    <t>Набавка, испорука, монтажа и повезивање изборног прекидача ЦРНОГ са 3 позиције, I-0-II, округао пречника 28mm, рупа 22mm, конектори са завртњима, метално кућиште + држач за натпис димензија 17.5x28mm, 
тип 3SB3500-2HA21 + 3SB3925-0AV Siemens или одговарајући</t>
  </si>
  <si>
    <t>3.2.6/13</t>
  </si>
  <si>
    <t>3.2.6/14</t>
  </si>
  <si>
    <t>Набавка, испорука, монтажа и повезивање моторног прекидача за In=9A са термичком заштитом 8...16A, class 10, контакти са завртњем, помоћни контакти 1NO/1NC, 
тип SIRIUS 3RV Siemens или одговарајући</t>
  </si>
  <si>
    <t>3.2.6/15</t>
  </si>
  <si>
    <t>Набавка, испорука, монтажа и повезивање тастера раваног ЦРНОГ, округлог пречника 28mm, рупа 22mm, конектори са завртњима, метално кућиште + 1NO contact block + држач за натпис димензија 17.5x28mm, 
тип 3SB3602-0AA11 + 3SB3925-0AV Siemens или одговарајући</t>
  </si>
  <si>
    <t>3.2.6/16</t>
  </si>
  <si>
    <t>Набавка, испорука, монтажа и повезивање тастера равног ПЛАВОГ, округлог пречника 28mm, рупа 22mm, конектори са завртњима, метално кућиште + 1NO contact block + држач за натпис димензија 17.5x28mm, 
тип 3SB3601-0AA61 + 3SB3925-0AV Siemens или одговарајући</t>
  </si>
  <si>
    <t>3.2.6/17</t>
  </si>
  <si>
    <t>Набавка, испорука, монтажа и повезивање једноредне клеме са улазом кабла под углом, контакта са опругом, монтажа на DIN 35mm, максимални пресек кабла 6mm2, 8.2x58x50mm(WxDxH), 
(сива), 
тип CLIPLINE STS 6 Phoenix Contact или одговарајући</t>
  </si>
  <si>
    <t>3.2.6/18</t>
  </si>
  <si>
    <t xml:space="preserve">Набавка, испорука, монтажа и повезивање једноредне клеме са улазом кабла под углом, контакта са опругом, монтажа на DIN 35mm, максимални пресек кабла 6mm2, 8.2x58x50mm (WxDxH), PE (жутозелена) </t>
  </si>
  <si>
    <t>3.2.6/19</t>
  </si>
  <si>
    <t>Набавка, испорука и монтажа уводница M20 x 1.5, за пречник кабла 6.5-13.5mm, термопластика, IP65,    
тип AKM 20, Hensel или одговарајући</t>
  </si>
  <si>
    <t>3.2.6/20</t>
  </si>
  <si>
    <t>Набавка, испорука и монтажа уводница M40 x 1.5, за пречник кабла 19-28mm, термопластика, IP65    
тип AKM 40, Hensel или одговарајући</t>
  </si>
  <si>
    <t>УКУПНО 3.2.6: ОРМАН =02+KC10</t>
  </si>
  <si>
    <t>3.2.7</t>
  </si>
  <si>
    <t>ОРМАН =01+KC11</t>
  </si>
  <si>
    <t>3.2.7/1</t>
  </si>
  <si>
    <t>Набавка, испорука и монтажа металног ормарића 300x300x120mm, IP 66, са монтажном плочом, са кључем</t>
  </si>
  <si>
    <t>3.2.7/2</t>
  </si>
  <si>
    <t>Набавка, испорука, монтажа и повезивање сигналне сијалице, ЗЕЛЕНА, округла пречника 28mm, рупа 22mm, са интегрисаном LED 24V AC/DC, конектори са завртњима, метално кућиште + 1NO contact block + држач за натпис димензија 17.5x28mm, тип 3SB3644-6BA40 + 3SB3925-0AV (Siemens) или одговарајући</t>
  </si>
  <si>
    <t>3.2.7/3</t>
  </si>
  <si>
    <t>Набавка, испорука, монтажа и повезивање сигналне сијалице, ЖУТА, округла пречника 28mm, рупа 22mm, са интегрисаном LED 24V AC/DC, конектори са завртњима, метално кућиште + 1NO contact block + држач за натпис димензија 17.5x28mm, 
тип 3SB3644-6BA30 + 3SB3925-0AV  (Siemens) или одговарајући</t>
  </si>
  <si>
    <t>3.2.7/4</t>
  </si>
  <si>
    <t>Набавка, испорука, монтажа и повезивање сигналне сијалице, БЕЛА, округла пречника 28mm, рупа 22mm, са интегрисаном LED 24V AC/DC, конектори са завртњима, метално кућиште + 1NO contact block + држач за натпис димензија 17.5x28mm</t>
  </si>
  <si>
    <t>3.2.7/5</t>
  </si>
  <si>
    <t>Набавка, испорука, монтажа и повезивање тастера раван ЦРНИ, округао пречника 28mm, рупа 22mm, конектори са завртњима, метално кућиште + 1NO contact block + држач за натпис димензија 17.5x28mm, 
тип 3SB3602-0AA11 + 3SB3925-0AV (Siemens) или одговарајући</t>
  </si>
  <si>
    <t>3.2.7/6</t>
  </si>
  <si>
    <t>Набавка, испорука, монтажа и повезивање тастера раван ПЛАВИ, округао пречника 28mm, рупа 22mm, конектори са завртњима, метално кућиште + 1NO contact block + држач за натпис димензија 17.5x28mm, 
тип 3SB3601-0AA61 + 3SB3925-0AV  (Siemens) или одговарајући</t>
  </si>
  <si>
    <t>3.2.7/7</t>
  </si>
  <si>
    <t>Набавка, испорука, монтажа и повезивање печуркастог тастера за нужно искључење ЦРВЕНИ, отпуштање повлачењем, округао пречника 40mm, рупа 22mm, конектори са завртњима, метално кућиште,1NC + 1NO contact block + округао држач за натпис ЕMERGENCY STOP, 
тип 3SB3601-1CA21 + 3SB3921-0DD (Siemens) или одговарајући</t>
  </si>
  <si>
    <t>3.2.7/8</t>
  </si>
  <si>
    <t>Набавка, испорука, монтажа и повезивање једноредне клеме са улазом кабла под углом, контакт са опругом, монтажа на DIN 35mm, максимални пресек кабла 6mm2, 8.2x58x50mm(WxDxH), 
(10 x сива), (2 x жутозелена),
тип CLIPLINE STS 6 или одговарајуће</t>
  </si>
  <si>
    <t>3.2.7/9</t>
  </si>
  <si>
    <t xml:space="preserve">Набавка, испорука и монтажа уводнице M32 x 1.5, за пречник кабла 15-21mm, термопластика, IP65 </t>
  </si>
  <si>
    <t>УКУПНО 3.2.7: ОРМАН =01+KC11</t>
  </si>
  <si>
    <t>3.2.8</t>
  </si>
  <si>
    <t xml:space="preserve">ЛОКАЛНИ ОРМАНИ УПРАВЉАЊА ТРАКАМА  </t>
  </si>
  <si>
    <t>3.2.8/1</t>
  </si>
  <si>
    <t>3.2.8/2</t>
  </si>
  <si>
    <t>Набавка, испорука, монтажа и повезивање сигналне сијалице, ЗЕЛЕНА, округла пречника 28mm, рупа 22mm, са интегрисаном LED 24V AC/DC, конектори са завртњима, метално кућиште + 1NO contact block + држач за натпис димензија 17.5x28mm,
тип 3SB3644-6BA40 + 3SB3925-0AVV, Siemens или одговарајући</t>
  </si>
  <si>
    <t>3.2.8/3</t>
  </si>
  <si>
    <t>Набавка, испорука, монтажа и повезивање сигналне сијалице, ЖУТА, округла пречника 28mm, рупа 22mm, са интегрисаном LED 24V AC/DC, конектори са завртњима, метално кућиште + 1NO contact block + држач за натпис димензија 17.5x28mm, 
тип 3SB3644-6BA30 + 3SB3925-0AV, Siemens или одговарајући</t>
  </si>
  <si>
    <t>3.2.8/4</t>
  </si>
  <si>
    <t>Набавка, испорука, монтажа и повезивање тастера, раван ЗЕЛЕНИ, округао пречника 28mm, рупа 22mm, конектори са завртњима, метално кућиште + 1NO contact block + држач за натпис димензија 17.5x28mm</t>
  </si>
  <si>
    <t>3.2.8/5</t>
  </si>
  <si>
    <t>Набавка, испорука, монтажа и повезивање тастера, раван ЦРВЕНИ, округао пречника 28mm, рупа 22mm, конектори са завртњима, метално кућиште + 1NO contact block + држач за натпис димензија 17.5x28mm</t>
  </si>
  <si>
    <t>3.2.8/6</t>
  </si>
  <si>
    <t>Набавка, испорука, монтажа и повезивање тастера, раван ЦРНИ, округао пречника 28mm, рупа 22mm, конектори са завртњима, метално кућиште + 1NO contact block + држач за натпис димензија 17.5x28mm, 
тип 3SB3602-0AA11 + 3SB3925-0AV, Siemens или одговарајући</t>
  </si>
  <si>
    <t>3.2.8/7</t>
  </si>
  <si>
    <t>Набавка, испорука, монтажа и повезивање једноредне клеме са улазом кабла под углом, контакт са опругом, монтажа на DIN 35mm, максимални пресек кабла 6mm2, 8.2x58x50mm(WxDxH), 
(10 сива, 2 PE жутозелена) 
тип CLIPLINE STS 6, Phoenix Contact или одговарајући</t>
  </si>
  <si>
    <t>3.2.8/8</t>
  </si>
  <si>
    <t>Набавка, испорука и монтажа уводнице M32 x 1.5, за пречник кабла 15-21mm, термопластика, IP65, 
тип AKM 32, Hensel или одговарајући</t>
  </si>
  <si>
    <t>3.2.9</t>
  </si>
  <si>
    <t>Локалне кутије за премошћење</t>
  </si>
  <si>
    <t>3.2.9/1</t>
  </si>
  <si>
    <t>3.2.9/2</t>
  </si>
  <si>
    <t>Набавка, испорука, монтажа и повезивање тастера равног ЦРНОГ, округлог пречника 28mm, рупа 22mm, конектори са завртњима, метално кућиште + 1NO contact block + држач за натпис димензија 17.5x28mm,
тип 3SB3602-0AA11 + 3SB3925-0AV, Siemens или одговарајући</t>
  </si>
  <si>
    <t>3.2.9/3</t>
  </si>
  <si>
    <t>Набавка, испорука, монтажа и повезивање једноредне клеме са улазом кабла под углом, контакта са опругом, монтажа на DIN 35mm, максимални пресек кабла 6mm2, 8.2x58x50mm (WxDxH), (7 x сива,  2 x PE жутозелена),
тип CLIPLINE STS 6, Phoenix Contact или одговарајући</t>
  </si>
  <si>
    <t>3.2.9/4</t>
  </si>
  <si>
    <t>Набавка, испорука и монтажа уводница M20 x 1.5, за пречник кабла 6.5-13.5mm, термопластика, IP65, 
тип AKM 32, Hensel или одговарајући</t>
  </si>
  <si>
    <t>3.2.10</t>
  </si>
  <si>
    <t>ПЕРИФЕРНА ОПРЕМА</t>
  </si>
  <si>
    <t>3.2.10/1</t>
  </si>
  <si>
    <t>Набавка, испорука, монтажа и повезивање радио сонде за мерење растојања у комплету са носачем за вертикалну монтажу.
- оперативна даљина мерења до 15 m, 
- фреквенција K-band,
- резолуција 2 mm, 
- напон напајања 9.6 - 48 VDC,
- аналогни излаз 4..20 mA/HART - four-wire,
- степен заштите IP66,
- радна температура -40ºC...+80ºC, 
тип PULS 67, VEGA или одговарајући</t>
  </si>
  <si>
    <t>3.2.10/2</t>
  </si>
  <si>
    <t xml:space="preserve">Набавка, испорука, монтажа и повезивање граничног прекидача за детекцију укошења траке, у робустном кућишту, IP56, -25°C / +60°C, 400 V AC/ 6 A, 230 V AC/ 8 A,
24VDC/10A, 80VDC/3A, уклопни ход 8°/15° , максимални ход ручице 75°, могућност реализације различитих функција са 2 излазна контакта 1NO, 1NC,
тип LIIPE-IO12-LS0VCZ, ZAM или одговарајући </t>
  </si>
  <si>
    <t>3.2.10/3</t>
  </si>
  <si>
    <t>Набавка, испорука, монтажа и повезивање потезног прекидача (стоп уже), метално кућиште 3xM20x1.5, контакти 1NO+3NC, laching to / turn to reset, за потезно уже дужине до 50 m, jеднострано , IP65, комплет за један потезни прекидач: 50m челично уже fi 4mm са пластичним омотачем, 2 стезаљке за крајеве ужета, 14 кукица за фиксирање ужета на конструкцију транспортера, 1 крајња опруга,
тип SNS 1x, ZAM или одговарајући</t>
  </si>
  <si>
    <t>3.2.10/4</t>
  </si>
  <si>
    <t>Набавка, испорука, монтажа и повезивање потезног прекидача (стоп уже), метално кућиште 3xM20x1.5, контакти 1NO+3NC, laching to / turn to reset, за потезно уже дужине до 100 m, двострано , IP65, комплет за један потезни прекидач: 100m челично уже fi 4mm са пластичним омотачем, 2 стезаљке за крајеве ужета, 28 кукица за фиксирање ужета на конструкцију транспортера, 2 крајње опруге, 
тип SNS 2x, ZAM или одговарајући</t>
  </si>
  <si>
    <t>3.2.10/5</t>
  </si>
  <si>
    <t>Набавка, испорука, монтажа и повезивање индуктивног сензора за детекцију ротације, напајање 24VDC, -25…+70 °C, минимално време притсуства маркера дужине 1cm, за брзину траке 3.8m/s је 26ms, растојање маркера 4-6 mm, могућност подешавања броја обртаја на којој сензор детектује ротацију и даје сигнал на свом прекидачком излазу</t>
  </si>
  <si>
    <t>3.2.10/6</t>
  </si>
  <si>
    <t>Набавка, испорука, монтажа и повезивање трачне ваге за траку ширине 1200mm, дебљине 11mm, брзину 3,8m/s, капацитета 850 t/h. Напајање ваге 220VAC, са оперативним панелом за приказ на лицу места, са аналогним излазом 4-20mA за приказ тренутног протока материјала, са дигиталним излазом за  - сирови угаљ -400+0mm, вага ће се налазити у покривеном делу транспортера у спољњем простору, на хоризонталном делу трасе. Тачност ваге ±0.25%.</t>
  </si>
  <si>
    <t>3.2.10/7</t>
  </si>
  <si>
    <t>Набавка, испорука, монтажа и повезивање трубе са бљескалицом, напајање  220VAC, IP 65, 
тип KLL, Auer или одговарајући</t>
  </si>
  <si>
    <t>УКУПНО 3.2.10: ПЕРИФЕРНА ОПРЕМА</t>
  </si>
  <si>
    <t>УКУПНО УПРАВЉАЊЕ ПРОЦЕСИМА  3.2.1-3.2.10</t>
  </si>
  <si>
    <t>3.2.11</t>
  </si>
  <si>
    <t>УСЛУГЕ</t>
  </si>
  <si>
    <t>3.2.11/1</t>
  </si>
  <si>
    <t>ИЗРАДА УПРАВЉАЧКОГ СОФТВЕРА</t>
  </si>
  <si>
    <t>кпл</t>
  </si>
  <si>
    <t>3.2.11/2</t>
  </si>
  <si>
    <t>3.2.11/3</t>
  </si>
  <si>
    <t>3.2.11/4</t>
  </si>
  <si>
    <t>ИСПИТИВАЊЕ И ПУШТАЊЕ У РАД ПЛЦ УПРАВЉАЧКОГ СИСТЕМА</t>
  </si>
  <si>
    <t>3.2.11/5</t>
  </si>
  <si>
    <t>ИСПИТИВАЊЕ И ПУШТАЊЕ У РАД ФРЕКВЕНТНИХ РЕГУЛАТОРА, СА ИЗВЕШТАЈИМА О ТЕСТИРАЊУ</t>
  </si>
  <si>
    <t>3.2.11/6</t>
  </si>
  <si>
    <t>ПРОБНИ РАД И ДОКАЗ КАПАЦИТЕТА</t>
  </si>
  <si>
    <t>3.2.11/7</t>
  </si>
  <si>
    <t>УКУПНО 3.2.11: УСЛУГЕ</t>
  </si>
  <si>
    <t>3.2.12</t>
  </si>
  <si>
    <t>СИГНАЛНИ КАБЛОВИ</t>
  </si>
  <si>
    <t>Набавка, испорука, постављање и повезивање следећих сигналних каблова:</t>
  </si>
  <si>
    <t>3.2.12/1</t>
  </si>
  <si>
    <r>
      <t>PP00 3x1.5mm</t>
    </r>
    <r>
      <rPr>
        <vertAlign val="superscript"/>
        <sz val="10"/>
        <color indexed="8"/>
        <rFont val="Arial"/>
        <family val="2"/>
        <charset val="238"/>
      </rPr>
      <t>2</t>
    </r>
  </si>
  <si>
    <t>3.2.12/2</t>
  </si>
  <si>
    <r>
      <t>PP00 4x1.5mm</t>
    </r>
    <r>
      <rPr>
        <vertAlign val="superscript"/>
        <sz val="10"/>
        <color indexed="8"/>
        <rFont val="Arial"/>
        <family val="2"/>
        <charset val="238"/>
      </rPr>
      <t>2</t>
    </r>
  </si>
  <si>
    <t>3.2.12/3</t>
  </si>
  <si>
    <r>
      <t>PP00 5x1.5mm</t>
    </r>
    <r>
      <rPr>
        <vertAlign val="superscript"/>
        <sz val="10"/>
        <color indexed="8"/>
        <rFont val="Arial"/>
        <family val="2"/>
        <charset val="238"/>
      </rPr>
      <t>2</t>
    </r>
  </si>
  <si>
    <t>3.2.12/4</t>
  </si>
  <si>
    <r>
      <t>PP00 12x1.5mm</t>
    </r>
    <r>
      <rPr>
        <vertAlign val="superscript"/>
        <sz val="10"/>
        <color indexed="8"/>
        <rFont val="Arial"/>
        <family val="2"/>
        <charset val="238"/>
      </rPr>
      <t>2</t>
    </r>
  </si>
  <si>
    <t>3.2.12/5</t>
  </si>
  <si>
    <r>
      <t>PP00 24x1.5mm</t>
    </r>
    <r>
      <rPr>
        <vertAlign val="superscript"/>
        <sz val="10"/>
        <color indexed="8"/>
        <rFont val="Arial"/>
        <family val="2"/>
        <charset val="238"/>
      </rPr>
      <t>2</t>
    </r>
  </si>
  <si>
    <t>3.2.12/6</t>
  </si>
  <si>
    <r>
      <t>LIYCY 3x1mm</t>
    </r>
    <r>
      <rPr>
        <vertAlign val="superscript"/>
        <sz val="10"/>
        <color indexed="8"/>
        <rFont val="Arial"/>
        <family val="2"/>
        <charset val="238"/>
      </rPr>
      <t>2</t>
    </r>
  </si>
  <si>
    <t>3.2.12/7</t>
  </si>
  <si>
    <t>FTP cat.6</t>
  </si>
  <si>
    <t>3.2.12/8</t>
  </si>
  <si>
    <r>
      <t xml:space="preserve">ADSS DF(ZN)2Y </t>
    </r>
    <r>
      <rPr>
        <sz val="11"/>
        <color indexed="8"/>
        <rFont val="Arial"/>
        <family val="2"/>
        <charset val="238"/>
      </rPr>
      <t>4SMF</t>
    </r>
  </si>
  <si>
    <t>УКУПНО 3.2.12:СИГНАЛНИ КАБЛОВИ</t>
  </si>
  <si>
    <t>УПРАВЉАЊЕ  ПРОЦЕСИМА 3.2( 3.2.1-3.2.12)</t>
  </si>
  <si>
    <t>УКУПНО  ЕЛЕКТРО ОПРЕМА И РАДОВИ 3 (3.1+3.2)</t>
  </si>
  <si>
    <t>1.</t>
  </si>
  <si>
    <t>ГРАЂЕВИНСКИ ОБЈЕКТИ(РАДОВИ) 1(1.1-1.12)</t>
  </si>
  <si>
    <t>2.</t>
  </si>
  <si>
    <t xml:space="preserve"> ЕЛЕКТРО ОПРЕМА И РАДОВИ 3 (3.1+3.2)</t>
  </si>
  <si>
    <t xml:space="preserve">РЕКАПИТУЛАЦИЈА  РАЗДЕЛНЕ СТАНИЦЕ Ц-10 </t>
  </si>
  <si>
    <t>2.12.2</t>
  </si>
  <si>
    <t>2.12.3</t>
  </si>
  <si>
    <t>2.12.4</t>
  </si>
  <si>
    <t>2.12.5</t>
  </si>
  <si>
    <t xml:space="preserve"> Набавка, уградња и пуштање у рад хидрауличних агрегата за  покретање сипки на пресипним местима трачних транспортара</t>
  </si>
  <si>
    <t xml:space="preserve">Демонтажа постојећег, набавка, испорука, постављање и повезивање АСИНХРОНОГ КРАТКОСПОЈЕНОГ ТРОФАЗНОГ МОТОРА, IM B3, 3x400V,
предвиђен за напајање са фреквентног регулатора.
Техничке карактеристике се односе за напајање са регулатора:
P=55 kW; n=982 o/min </t>
  </si>
  <si>
    <t>3748.00</t>
  </si>
  <si>
    <t xml:space="preserve">Израда Пројекта привременог режима саобраћаја са извршеном техничком контролом и пратећим извештајем.  Пројекат доставити у 5(пет) штампаних примерака и 1(један) у дигиталној форми
</t>
  </si>
  <si>
    <t>комплет</t>
  </si>
  <si>
    <t>Prema crtežima za sipke crt.br.3378.00.00.00, 3377.00.00.00 i 3375.00.00.00</t>
  </si>
  <si>
    <t>4.</t>
  </si>
  <si>
    <t>ПРОТИВПОЖАРНИ АПАРАТИ И ТАБЛЕ УПОЗОРЕЊА</t>
  </si>
  <si>
    <t>4.1</t>
  </si>
  <si>
    <t>4.2</t>
  </si>
  <si>
    <t>УКУПНО:ПРОТИВПОЖАРНИ АПАРАТИ И ТАБЛЕ УПОЗОРЕЊА(4.1-4.5)</t>
  </si>
  <si>
    <t>ИЗРАДА, ТРАНСПОРТ И МОНТАЖА МАШИНСКЕ ОПРЕМЕ 2(2.1-2.13)</t>
  </si>
  <si>
    <t>РЕКАПИТУЛАЦИЈА РАДОВА                                                                                                                                                                                                   ДИН(без ПДВ-а)</t>
  </si>
  <si>
    <t>Ручни противпожарни апарат за гашење прахом под сталним притиском азота S-9-набавка и постављање</t>
  </si>
  <si>
    <t>Табле упозорења и обавештења-Строго забрањено пушење и приступ отвореним пламеном-набавка и постављање</t>
  </si>
  <si>
    <t>Табле упозорења и обавештења-Ручни ватрогасни апаратупутство за руковање) 30x50cm-набавка и постављање</t>
  </si>
  <si>
    <t>Табле упозорења и обавештења-Поступак у случају пожара-набавка и постављање</t>
  </si>
  <si>
    <t>x</t>
  </si>
  <si>
    <t>1.12.2</t>
  </si>
  <si>
    <t>РЕКАПИТУЛАЦИЈА ИЗРАДЕ ПРОЈЕКТА 1.12(1.12.1-1.12.2)</t>
  </si>
  <si>
    <t>3.2.11/8</t>
  </si>
  <si>
    <t>1.12.3</t>
  </si>
  <si>
    <t>4.3</t>
  </si>
  <si>
    <t>4.4</t>
  </si>
  <si>
    <t>4.5</t>
  </si>
  <si>
    <t>ПРОТИВПОЖАРНИ АПАРАТИ И ТАБЛЕ УПОЗОРЕЊА(4.1-4.5)</t>
  </si>
  <si>
    <t>Probni rad i dokaz zahtevanih performansi ugrađene  opreme kompletne trase -dokaz kapaciteta</t>
  </si>
  <si>
    <t>ИСПИТИВАЊЕ И ПУШТАЊЕ У РАД НН ПОСТРОЈЕЊА-са извештајима о испитивању НН постројења)</t>
  </si>
  <si>
    <t>ОБУКА ОСОБЉА ЗА УПРЕАВЉАЊЕ И ОДРЖАВАЊЕ ОПРЕМЕ</t>
  </si>
  <si>
    <t>ИЗРАДА ПРОЈЕКТА МОНТАЋЕ/ДЕМОНТАЖЕ- ИЗВОЂАЧКЕ ДОКУМЕНТАЦИЈЕ  -5(пет) штампаних и 1(један)  дигитални примерак а што чини комплет)</t>
  </si>
  <si>
    <t>Izrada projekta  montaže i demontaže po mašinama(sklopovima)-kompletna trasa у 5(пет) штампаних и 1(један) дигитални примерак</t>
  </si>
  <si>
    <t>Izrada projekta izmena i dopuna u odnosu na projektovano stanje -5(пет) štampanih i 1(jedan)  digitalni primerak a što čini komplet</t>
  </si>
  <si>
    <t>Израда пројекта измена и допуна у односу на пројектовано стање -5(пет) штампаних и 1(један)  дигитални примерак а што чини комплет</t>
  </si>
  <si>
    <t>Израда извођачке документације-5(пет)штампаних и 1(један)дигитални примерак</t>
  </si>
  <si>
    <t>Ручни противпожарни апарат за гашење угљендиоксидом CO2-5-набавка и постављање</t>
  </si>
  <si>
    <r>
      <rPr>
        <b/>
        <sz val="10"/>
        <rFont val="Arial"/>
        <family val="2"/>
      </rPr>
      <t>Геодетско обележавање</t>
    </r>
    <r>
      <rPr>
        <sz val="10"/>
        <rFont val="Arial"/>
        <family val="2"/>
      </rPr>
      <t>. Позиција обухвата сва геодетска мерења, преношење података из пројекта на терен, осигурање ознака, профилисање, обнављање и одржавање обележених ознака на терену за све време грађења, односно до предаје радова Инвеститору. Планиметрисано рачунаром. Односи се на радове на изградњи привремене депоније
Обрачун и плаћање врши се по метру квадратном.
Планиметрисано на рачунару.</t>
    </r>
  </si>
  <si>
    <r>
      <rPr>
        <b/>
        <sz val="10"/>
        <rFont val="Arial"/>
        <family val="2"/>
      </rPr>
      <t>Чишћење терена</t>
    </r>
    <r>
      <rPr>
        <sz val="10"/>
        <rFont val="Arial"/>
        <family val="2"/>
      </rPr>
      <t>. Позиција обухвата радове који се односе на чишћење терена у свему према поменутим техничким описима. То се односи на чишћење терена ради изградње привремене депоније,на радове на уклањању исте након престанка функције, као и на радове на завршном чишћењу терена као припрема за рекултивацију у свему према опису позиција из техничких услова за извођење радова.
Обрачун и плаћање се врши по квадратном метру.</t>
    </r>
  </si>
  <si>
    <r>
      <rPr>
        <b/>
        <sz val="10"/>
        <rFont val="Arial"/>
        <family val="2"/>
      </rPr>
      <t xml:space="preserve">Ископ земље у широком откопу у материјалу до III категорије. </t>
    </r>
    <r>
      <rPr>
        <sz val="10"/>
        <rFont val="Arial"/>
        <family val="2"/>
      </rPr>
      <t>Позиција обухвата ископ у материјалу до III категорије машинским путем (булдозером и/или багером), са гурањем материјала, односно утоваром у транспортна средства и истовар, до места где ће материјал бити уграђен у насип које се израђује према планираној нивелацији на терену уколико задовољи критеријуме из Техничких услова овог пројекта. Радови обухватају ископ постојећег терена до кота дефинисаних пројектом. Депонију материјала одређује Инвеститор, или Надзорни орган. Радови на ископу односе се на радове на припреми за изградњу депоније, док је рушење депоније обрачунато кроз чишћење терена. Према моделирању на рачунару коришћењем програмског пакета GCM.
Обрачун и плаћање се врши по m3 ископаног, утовареног и транспортованог материјала.</t>
    </r>
  </si>
  <si>
    <t xml:space="preserve"> ЗЕМЉАНИ РАДОВИ</t>
  </si>
  <si>
    <r>
      <rPr>
        <b/>
        <sz val="10"/>
        <rFont val="Arial"/>
        <family val="2"/>
      </rPr>
      <t>Рекултивација терена</t>
    </r>
    <r>
      <rPr>
        <sz val="10"/>
        <rFont val="Arial"/>
        <family val="2"/>
      </rPr>
      <t>. Позиција обухвата све радове описане у техничким условима за извођење радова на рекултивацији постојећег терена, што укључује довожење материјала са оближњег ПК „Поље Д“ са одлагалишта и разастирање материјала са финим планирањем.  Планиметрисано рачунаром
Обрачун се врши по квадратном метру.</t>
    </r>
  </si>
  <si>
    <r>
      <rPr>
        <b/>
        <sz val="10"/>
        <rFont val="Arial"/>
        <family val="2"/>
      </rPr>
      <t>Демонтажа постојећих колосека</t>
    </r>
    <r>
      <rPr>
        <sz val="10"/>
        <rFont val="Arial"/>
        <family val="2"/>
      </rPr>
      <t>. Позиција обухвата све радове описане у техничким условима за извођење радова на демонтажи постојећих колосека, са транспортом на привремену депонију са демонтажом колосечних решетки и класификацијом елемената горњег строја. Планиметрисано рачунаром
Обрачун се врши по дужном метру.</t>
    </r>
  </si>
  <si>
    <r>
      <rPr>
        <b/>
        <sz val="10"/>
        <rFont val="Arial"/>
        <family val="2"/>
      </rPr>
      <t>Демонтажа постојећих скретница.</t>
    </r>
    <r>
      <rPr>
        <sz val="10"/>
        <rFont val="Arial"/>
        <family val="2"/>
      </rPr>
      <t xml:space="preserve"> Позиција обухвата све радове описане у техничким условима за извођење радова на демонтажи постојећих скретница са транспортом на привремену депонију.
Планиметрисано рачунаром. Обрачун се врши по комаду.</t>
    </r>
  </si>
  <si>
    <t xml:space="preserve"> ДЕМОНТАЖА КОЛОСЕКА И СКРЕТНИЦА</t>
  </si>
  <si>
    <r>
      <rPr>
        <b/>
        <sz val="10"/>
        <rFont val="Arial"/>
        <family val="2"/>
      </rPr>
      <t xml:space="preserve">Израда слоја од шљунка у слоју дебљине d=30cm. </t>
    </r>
    <r>
      <rPr>
        <sz val="10"/>
        <rFont val="Arial"/>
        <family val="2"/>
      </rPr>
      <t>Позиција обухвата набавку, транспорт и уградњу слоја од шљунка у слоју дебљине 30 cm. Позиција обухвата машинско разастирање, планирање и ваљање материјала уз неопходно квашење и сабијање.Вредности до којих је потребно сабити шљунак видети у Техничким условима.Према моделирању на рачунару коришћењем програмског пакета GCM.Обрачун и плаћање се врши по m</t>
    </r>
    <r>
      <rPr>
        <vertAlign val="superscript"/>
        <sz val="10"/>
        <rFont val="Arial"/>
        <family val="2"/>
        <charset val="238"/>
      </rPr>
      <t xml:space="preserve">3 </t>
    </r>
    <r>
      <rPr>
        <sz val="10"/>
        <rFont val="Arial"/>
        <family val="2"/>
      </rPr>
      <t>уграђеног шљунка.</t>
    </r>
  </si>
  <si>
    <r>
      <rPr>
        <b/>
        <sz val="10"/>
        <rFont val="Arial"/>
        <family val="2"/>
      </rPr>
      <t>Израда насипа</t>
    </r>
    <r>
      <rPr>
        <sz val="10"/>
        <rFont val="Arial"/>
        <family val="2"/>
      </rPr>
      <t>. Позиција обухвата рад на изради насипа на местима где је то предвиђено коришћењем материјала из ископа уколико задовољи критеријуме дефинисане у Техничким условима овог пројекта. Уколико не, користити локална позајмишта у близини трасе. У цену рада је овде укључено и израда завршног слоја насипа са финим планирањем завршне косине. Према моделирању на рачунару коришћењем програмског пакета GCM. Обрачун и плаћање се врши по m3 уграђеног насипа.</t>
    </r>
  </si>
  <si>
    <r>
      <rPr>
        <b/>
        <sz val="10"/>
        <rFont val="Arial"/>
        <family val="2"/>
      </rPr>
      <t>Уређење темељног тла.</t>
    </r>
    <r>
      <rPr>
        <sz val="10"/>
        <rFont val="Arial"/>
        <family val="2"/>
      </rPr>
      <t xml:space="preserve"> Позиција обухвата набијање темељног тла са грубим и финим планирањем грејдером, сабијање ваљком или вибро јежевима и квашење, према важећим прописима, Техничким условима и наређењу Надзорног органа са одговарајућим степеном збијености и модула стишљивости из техничког описа или техничких услова. Темељно тло код усека представља обрађену постељицу, док код наспиа предвиђа постељицу на коју се насипа материјал. Израда завршног слоја насипа који је темељно тло за доњи носећи слој је урачунато кроз позицију израда насипа. Радови се односе на изградњу припремене депоније. Према моделирању на рачунару коришћењем програмског пакета GCM. Плаћа се по m2 набијеног темељног тла.</t>
    </r>
  </si>
  <si>
    <t>1.11.4.</t>
  </si>
  <si>
    <t xml:space="preserve"> ПРИПРЕМНИ РАДОВИ</t>
  </si>
  <si>
    <t xml:space="preserve"> ОИВИЧЕЊЕ И СПОЉНО УРЕЂЕЊЕ</t>
  </si>
  <si>
    <t xml:space="preserve">У цену урачунати: Набавку потребног материјала, израду опреме са антикорозивном заштитом,  испоруку, транспорт, монтажу  и демонтажу потрeбних позиција a све по техничкој спецификацији Наручиоца </t>
  </si>
  <si>
    <t>Датум</t>
  </si>
  <si>
    <t>м.п.</t>
  </si>
  <si>
    <t>Потпис</t>
  </si>
  <si>
    <t>_______________________________</t>
  </si>
  <si>
    <t>___________</t>
  </si>
  <si>
    <t>ПДВ</t>
  </si>
  <si>
    <t xml:space="preserve">УКУПНО РАДОВИ СА ПДВ </t>
  </si>
  <si>
    <t>УКУПНО РАДОВИ (1+2+3+4)</t>
  </si>
  <si>
    <t>Nabavka hidrauličnog agregata- 4 upravljačka hidrocilindra E1C-100/56/1500/1 ili ekvivalent sa kompletnom hidrauličkom instalacijijom, ugradnja i puštanje sistema u rad sa izradom tehničke dokumentacije. NAPOMENA: Projekat nije definisao hidraulične agregate pa se predlaže ponuđačima da se upoznaju sa potrebnim podacima na licu mesta.</t>
  </si>
  <si>
    <t>Јед.цена без ПДВ-а (дин/еур)</t>
  </si>
  <si>
    <t>Укупна вредност без ПДВ-а (дин/еур)</t>
  </si>
  <si>
    <t>Јед.цена са ПДВ (дин/еур)</t>
  </si>
  <si>
    <t>Укупна вредност са ПДВ (дин/еур)</t>
  </si>
  <si>
    <t>ДИН/ЕУР (без ПДВ-а)</t>
  </si>
  <si>
    <t xml:space="preserve">Име и презиме                               _______________                                   </t>
  </si>
  <si>
    <t>Потпис           ___________</t>
  </si>
  <si>
    <t>Упутство за попуњавање Обрасца структуре цене:</t>
  </si>
  <si>
    <t>у колону 6 уписати колико износи јединична цена  без ПДВ-а у динарима/еврима за сваку позицију</t>
  </si>
  <si>
    <t>у колону 8 уписати колико износи јединична цена  са ПДВ-ом у динарима/ еврима за сваку позицију</t>
  </si>
  <si>
    <t>у колону 7 уписати колико износи укупна цена  без  ПДВ-а у динарима/еврима за сваку позицију и то тако што ће помножити јединичну цену без ПДВ-а (наведену у колони 6) са траженим количинама ( које су наведене у колони 5)</t>
  </si>
  <si>
    <t>у колону 9 уписати колико износи укупна цена са  ПДВ-ом у динарима/еврима   за сваку позицију и то тако што ће помножити јединичну цену са ПДВ-ом  (наведену у колони 8) са траженим количинама ( које су наведене у колони 5)</t>
  </si>
  <si>
    <t>Напомена:</t>
  </si>
  <si>
    <t>Понуђач треба да упише ПДВ за позиције које по Закону нису ослобођене ПДВ-а</t>
  </si>
  <si>
    <t>Разводни орман RT-1</t>
  </si>
  <si>
    <t>komplet</t>
  </si>
  <si>
    <t>Разводни орман RK-S</t>
  </si>
  <si>
    <t xml:space="preserve"> КОМАНДНИ ПУЛТЕВИ Утовар и Истовар</t>
  </si>
  <si>
    <t xml:space="preserve"> КОМАНДНИ ПУЛТЕВИ Диспечера I и II и III фазе</t>
  </si>
  <si>
    <t xml:space="preserve">komplet </t>
  </si>
  <si>
    <t xml:space="preserve"> ЛОКАЛНИ ОРМАНИ УПРАВЉАЊА ТРАКАМА </t>
  </si>
  <si>
    <t>УКУПНО 3.1.2 ( 3.1.2/1-3.1.2/11 ) х15</t>
  </si>
  <si>
    <t>УКУПНО 3.1.3 ( 3.1.3/1 -3.1.3/11 ) х 2</t>
  </si>
  <si>
    <t>УКУПНО 3.2.4 ( 3.2.4/1 - 3.2.4/8 ) х 2</t>
  </si>
  <si>
    <t>УКУПНО 3.2.5 ( 3.2.5/1 - 3.2.5/7 ) х 2</t>
  </si>
  <si>
    <t xml:space="preserve">Набавка, испорука, уградња у постојећи пулт и повезивање 22" Touch screen - оперативног панела резолуције 1 920x1080 pix, са 24 MB корисничке меморије, 16M боја, интерфејс  RJ45,  димензијe 560x380x75mm, предња страна IP65, задња страна IP20, софтвер WINCC FLEXIBLE 2008 SP1, 
тип SIMATIC HMI TP2200 Comfort,, 6AV2124-0XC02-0AX (Siemens) или одговарајући. </t>
  </si>
  <si>
    <t>УКУПНО 3.2.8  ( 3.2.8/1 -3.2.8/8 ) х 10</t>
  </si>
  <si>
    <t>Набавка, испорука и монтажа металног ормарића 300x150x120mm, IP 66, са монтажном плочом, са кључем, 
тип Rittal или одговарајући. У ормарић уградити следећу опрему:</t>
  </si>
  <si>
    <t>УКУПНО 3.2.9  ( 3.2.9/1 -3.2.9/4 ) x 9</t>
  </si>
  <si>
    <t>Набавка, испорука и монтажа разводног ормана (RT-1) са једним кабловским улазом и једним кабловским излазом. У орман поставити редне клемe за прихват кабла 25mm2. У орман поставити осигураче, са бочне стране РО поставити по једну прикључницу, монофазну и трофазну, а на врата ормана гребенасту склопку. У орман уградити следећу опрему:</t>
  </si>
  <si>
    <t>Набавка, испорука и монтажа разводног ормана (RК-S) са једним кабловским улазом и потребним бројем излаза. У орман поставити редне клемe за прихват кабла до 25mm2. У орман поставити осигураче, са бочне стране РО поставити по једну прикључницу, монофазну и трофазну а на врата ормана гребенасту склопку за укључење, као и гребенасте прекидаче за расвету. У орман уградити следећу опрему:</t>
  </si>
  <si>
    <r>
      <t>Набавка, испорука и монтажа металног ормана, пулт, димензија двокрилног постоља 800x650x300mm (WxHxD), боја RAL 7035, комплет са монтажном плочом 3mm, бравом са кључем, комплетом за уземљење, IP 55, пулт и конзола површине 800x400mm, израда према цртежу.</t>
    </r>
    <r>
      <rPr>
        <sz val="9"/>
        <color rgb="FFFF0000"/>
        <rFont val="Arial"/>
        <family val="2"/>
        <charset val="238"/>
      </rPr>
      <t xml:space="preserve"> </t>
    </r>
    <r>
      <rPr>
        <sz val="9"/>
        <rFont val="Arial"/>
        <family val="2"/>
        <charset val="238"/>
      </rPr>
      <t>У орман уградити следећу опрему:</t>
    </r>
  </si>
  <si>
    <r>
      <t xml:space="preserve">Набавка, испорука и монтажа метални ормарића 300x300x120mm, IP 66, са монтажном плочом, са кључем, 
тип Rittal или одговарајући. </t>
    </r>
    <r>
      <rPr>
        <sz val="9"/>
        <rFont val="Arial"/>
        <family val="2"/>
        <charset val="238"/>
      </rPr>
      <t>У орман уградити следећу опрему:</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</si>
</sst>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 #,##0\ _R_S_D_-;\-* #,##0\ _R_S_D_-;_-* &quot;-&quot;\ _R_S_D_-;_-@_-"/>
    <numFmt numFmtId="165" formatCode="_-* #,##0.00\ _R_S_D_-;\-* #,##0.00\ _R_S_D_-;_-* &quot;-&quot;??\ _R_S_D_-;_-@_-"/>
    <numFmt numFmtId="166" formatCode="0.0"/>
    <numFmt numFmtId="167" formatCode="_-* #,##0.00\ _R_S_D_-;\-* #,##0.00\ _R_S_D_-;_-* &quot;-&quot;\ _R_S_D_-;_-@_-"/>
  </numFmts>
  <fonts count="51" x14ac:knownFonts="1">
    <font>
      <sz val="11"/>
      <color theme="1"/>
      <name val="Calibri"/>
      <family val="2"/>
      <scheme val="minor"/>
    </font>
    <font>
      <sz val="11"/>
      <color theme="1"/>
      <name val="Calibri"/>
      <family val="2"/>
      <scheme val="minor"/>
    </font>
    <font>
      <sz val="10"/>
      <name val="Calibri"/>
      <family val="2"/>
      <scheme val="minor"/>
    </font>
    <font>
      <b/>
      <sz val="10"/>
      <color theme="1"/>
      <name val="Calibri"/>
      <family val="2"/>
      <scheme val="minor"/>
    </font>
    <font>
      <sz val="10"/>
      <color theme="1"/>
      <name val="Calibri"/>
      <family val="2"/>
      <scheme val="minor"/>
    </font>
    <font>
      <b/>
      <sz val="10"/>
      <name val="Calibri"/>
      <family val="2"/>
      <scheme val="minor"/>
    </font>
    <font>
      <b/>
      <sz val="11"/>
      <name val="Arial"/>
      <family val="2"/>
    </font>
    <font>
      <b/>
      <sz val="11"/>
      <name val="Arial"/>
      <family val="2"/>
      <charset val="238"/>
    </font>
    <font>
      <sz val="11"/>
      <name val="Arial"/>
      <family val="2"/>
    </font>
    <font>
      <sz val="10"/>
      <name val="Arial"/>
      <family val="2"/>
      <charset val="238"/>
    </font>
    <font>
      <sz val="11"/>
      <color theme="1"/>
      <name val="Arial"/>
      <family val="2"/>
    </font>
    <font>
      <sz val="11"/>
      <name val="Arial"/>
      <family val="2"/>
      <charset val="238"/>
    </font>
    <font>
      <vertAlign val="superscript"/>
      <sz val="11"/>
      <name val="Arial"/>
      <family val="2"/>
    </font>
    <font>
      <vertAlign val="superscript"/>
      <sz val="11"/>
      <name val="Arial"/>
      <family val="2"/>
      <charset val="238"/>
    </font>
    <font>
      <sz val="10"/>
      <name val="Helv"/>
    </font>
    <font>
      <sz val="11"/>
      <name val="Arial Narrow"/>
      <family val="2"/>
    </font>
    <font>
      <vertAlign val="superscript"/>
      <sz val="11"/>
      <name val="Arial Narrow"/>
      <family val="2"/>
    </font>
    <font>
      <vertAlign val="superscript"/>
      <sz val="11"/>
      <name val="Arial Narrow"/>
      <family val="2"/>
      <charset val="238"/>
    </font>
    <font>
      <b/>
      <sz val="11"/>
      <name val="Arial Narrow"/>
      <family val="2"/>
    </font>
    <font>
      <sz val="18"/>
      <name val="Arial"/>
      <family val="2"/>
    </font>
    <font>
      <sz val="11"/>
      <name val="Calibri"/>
      <family val="2"/>
    </font>
    <font>
      <sz val="10"/>
      <name val="Arial"/>
      <family val="2"/>
    </font>
    <font>
      <vertAlign val="superscript"/>
      <sz val="10"/>
      <name val="Arial"/>
      <family val="2"/>
    </font>
    <font>
      <vertAlign val="superscript"/>
      <sz val="10"/>
      <name val="Arial"/>
      <family val="2"/>
      <charset val="238"/>
    </font>
    <font>
      <b/>
      <sz val="12"/>
      <name val="Arial"/>
      <family val="2"/>
    </font>
    <font>
      <sz val="10"/>
      <color rgb="FFFF0000"/>
      <name val="Calibri"/>
      <family val="2"/>
      <scheme val="minor"/>
    </font>
    <font>
      <b/>
      <sz val="12"/>
      <color theme="1"/>
      <name val="Arial"/>
      <family val="2"/>
      <charset val="238"/>
    </font>
    <font>
      <b/>
      <sz val="9"/>
      <color theme="1"/>
      <name val="Arial"/>
      <family val="2"/>
      <charset val="238"/>
    </font>
    <font>
      <b/>
      <sz val="9"/>
      <color theme="1"/>
      <name val="Arial"/>
      <family val="2"/>
    </font>
    <font>
      <sz val="9"/>
      <name val="Arial"/>
      <family val="2"/>
      <charset val="238"/>
    </font>
    <font>
      <sz val="9"/>
      <color theme="1"/>
      <name val="Arial"/>
      <family val="2"/>
      <charset val="238"/>
    </font>
    <font>
      <vertAlign val="superscript"/>
      <sz val="9"/>
      <name val="Arial"/>
      <family val="2"/>
      <charset val="238"/>
    </font>
    <font>
      <sz val="8"/>
      <name val="Arial"/>
      <family val="2"/>
    </font>
    <font>
      <sz val="8"/>
      <name val="Arial"/>
      <family val="2"/>
      <charset val="238"/>
    </font>
    <font>
      <sz val="8"/>
      <name val="Calibri"/>
      <family val="2"/>
      <scheme val="minor"/>
    </font>
    <font>
      <sz val="9"/>
      <name val="Arial"/>
      <family val="2"/>
    </font>
    <font>
      <sz val="9"/>
      <name val="Calibri"/>
      <family val="2"/>
      <scheme val="minor"/>
    </font>
    <font>
      <sz val="9"/>
      <color theme="1"/>
      <name val="Calibri"/>
      <family val="2"/>
      <scheme val="minor"/>
    </font>
    <font>
      <b/>
      <sz val="10"/>
      <color theme="1"/>
      <name val="Arial"/>
      <family val="2"/>
      <charset val="238"/>
    </font>
    <font>
      <b/>
      <sz val="10"/>
      <name val="Arial"/>
      <family val="2"/>
      <charset val="238"/>
    </font>
    <font>
      <sz val="10"/>
      <color theme="1"/>
      <name val="Arial"/>
      <family val="2"/>
      <charset val="238"/>
    </font>
    <font>
      <vertAlign val="superscript"/>
      <sz val="10"/>
      <color indexed="8"/>
      <name val="Arial"/>
      <family val="2"/>
      <charset val="238"/>
    </font>
    <font>
      <sz val="11"/>
      <color indexed="8"/>
      <name val="Arial"/>
      <family val="2"/>
      <charset val="238"/>
    </font>
    <font>
      <sz val="9"/>
      <color theme="1"/>
      <name val="Arial"/>
      <family val="2"/>
    </font>
    <font>
      <b/>
      <sz val="11"/>
      <color theme="1"/>
      <name val="Calibri"/>
      <family val="2"/>
      <scheme val="minor"/>
    </font>
    <font>
      <b/>
      <sz val="10"/>
      <name val="Arial"/>
      <family val="2"/>
    </font>
    <font>
      <b/>
      <sz val="9"/>
      <name val="Arial"/>
      <family val="2"/>
    </font>
    <font>
      <sz val="12"/>
      <name val="Calibri"/>
      <family val="2"/>
      <scheme val="minor"/>
    </font>
    <font>
      <b/>
      <sz val="9"/>
      <color rgb="FFFF0000"/>
      <name val="Arial"/>
      <family val="2"/>
    </font>
    <font>
      <sz val="9"/>
      <color rgb="FFFF0000"/>
      <name val="Arial"/>
      <family val="2"/>
      <charset val="238"/>
    </font>
    <font>
      <b/>
      <sz val="9"/>
      <name val="Arial"/>
      <family val="2"/>
      <charset val="238"/>
    </font>
  </fonts>
  <fills count="16">
    <fill>
      <patternFill patternType="none"/>
    </fill>
    <fill>
      <patternFill patternType="gray125"/>
    </fill>
    <fill>
      <patternFill patternType="solid">
        <fgColor theme="4" tint="0.39997558519241921"/>
        <bgColor indexed="64"/>
      </patternFill>
    </fill>
    <fill>
      <patternFill patternType="solid">
        <fgColor theme="0"/>
        <bgColor indexed="64"/>
      </patternFill>
    </fill>
    <fill>
      <patternFill patternType="solid">
        <fgColor rgb="FFFF0000"/>
        <bgColor indexed="64"/>
      </patternFill>
    </fill>
    <fill>
      <patternFill patternType="solid">
        <fgColor theme="9" tint="0.39997558519241921"/>
        <bgColor indexed="64"/>
      </patternFill>
    </fill>
    <fill>
      <patternFill patternType="solid">
        <fgColor rgb="FFFFFF99"/>
        <bgColor indexed="64"/>
      </patternFill>
    </fill>
    <fill>
      <patternFill patternType="solid">
        <fgColor rgb="FFFFFF00"/>
        <bgColor indexed="64"/>
      </patternFill>
    </fill>
    <fill>
      <patternFill patternType="solid">
        <fgColor rgb="FF00B0F0"/>
        <bgColor indexed="64"/>
      </patternFill>
    </fill>
    <fill>
      <patternFill patternType="solid">
        <fgColor theme="2" tint="-9.9978637043366805E-2"/>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tint="-0.14996795556505021"/>
        <bgColor indexed="64"/>
      </patternFill>
    </fill>
    <fill>
      <patternFill patternType="solid">
        <fgColor theme="0" tint="-0.24994659260841701"/>
        <bgColor indexed="64"/>
      </patternFill>
    </fill>
    <fill>
      <patternFill patternType="solid">
        <fgColor theme="2"/>
        <bgColor indexed="64"/>
      </patternFill>
    </fill>
  </fills>
  <borders count="1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hair">
        <color indexed="64"/>
      </left>
      <right style="hair">
        <color indexed="64"/>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right style="thin">
        <color indexed="64"/>
      </right>
      <top/>
      <bottom/>
      <diagonal/>
    </border>
  </borders>
  <cellStyleXfs count="7">
    <xf numFmtId="0" fontId="0" fillId="0" borderId="0"/>
    <xf numFmtId="165" fontId="1" fillId="0" borderId="0" applyFont="0" applyFill="0" applyBorder="0" applyAlignment="0" applyProtection="0"/>
    <xf numFmtId="164" fontId="1" fillId="0" borderId="0" applyFont="0" applyFill="0" applyBorder="0" applyAlignment="0" applyProtection="0"/>
    <xf numFmtId="0" fontId="9" fillId="0" borderId="0"/>
    <xf numFmtId="0" fontId="14" fillId="0" borderId="0"/>
    <xf numFmtId="0" fontId="21" fillId="0" borderId="0"/>
    <xf numFmtId="0" fontId="14" fillId="0" borderId="0"/>
  </cellStyleXfs>
  <cellXfs count="426">
    <xf numFmtId="0" fontId="0" fillId="0" borderId="0" xfId="0"/>
    <xf numFmtId="49" fontId="2" fillId="0" borderId="0" xfId="0" applyNumberFormat="1" applyFont="1" applyAlignment="1">
      <alignment horizontal="left" vertical="center" wrapText="1"/>
    </xf>
    <xf numFmtId="0" fontId="2" fillId="0" borderId="0" xfId="0" applyFont="1" applyAlignment="1">
      <alignment vertical="center" wrapText="1"/>
    </xf>
    <xf numFmtId="0" fontId="3" fillId="0" borderId="0" xfId="0" applyFont="1" applyAlignment="1">
      <alignment vertical="center" wrapText="1"/>
    </xf>
    <xf numFmtId="0" fontId="4" fillId="0" borderId="0" xfId="0" applyFont="1" applyAlignment="1">
      <alignment horizontal="center" vertical="center"/>
    </xf>
    <xf numFmtId="1" fontId="4" fillId="0" borderId="0" xfId="0" applyNumberFormat="1" applyFont="1" applyAlignment="1">
      <alignment horizontal="center" vertical="center"/>
    </xf>
    <xf numFmtId="4" fontId="4" fillId="0" borderId="0" xfId="0" applyNumberFormat="1" applyFont="1" applyAlignment="1">
      <alignment horizontal="center" vertical="center"/>
    </xf>
    <xf numFmtId="4" fontId="4" fillId="0" borderId="0" xfId="0" applyNumberFormat="1" applyFont="1" applyAlignment="1">
      <alignment horizontal="right" vertical="center"/>
    </xf>
    <xf numFmtId="0" fontId="5" fillId="0" borderId="0" xfId="0" applyFont="1" applyAlignment="1">
      <alignment vertical="center" wrapText="1"/>
    </xf>
    <xf numFmtId="49" fontId="2" fillId="0" borderId="1" xfId="0" applyNumberFormat="1" applyFont="1" applyBorder="1" applyAlignment="1">
      <alignment horizontal="left" vertical="center" wrapText="1"/>
    </xf>
    <xf numFmtId="0" fontId="2" fillId="0" borderId="1" xfId="0" applyFont="1" applyBorder="1" applyAlignment="1">
      <alignment horizontal="center" vertical="center" wrapText="1"/>
    </xf>
    <xf numFmtId="1" fontId="2" fillId="0" borderId="1" xfId="0" applyNumberFormat="1" applyFont="1" applyBorder="1" applyAlignment="1">
      <alignment horizontal="center" vertical="center" wrapText="1"/>
    </xf>
    <xf numFmtId="4" fontId="2" fillId="0" borderId="1" xfId="0" applyNumberFormat="1" applyFont="1" applyBorder="1" applyAlignment="1">
      <alignment horizontal="center" vertical="center" wrapText="1"/>
    </xf>
    <xf numFmtId="4" fontId="2" fillId="0" borderId="1" xfId="0" applyNumberFormat="1" applyFont="1" applyBorder="1" applyAlignment="1">
      <alignment horizontal="right" vertical="center" wrapText="1"/>
    </xf>
    <xf numFmtId="0" fontId="2" fillId="0" borderId="0" xfId="0" applyFont="1" applyAlignment="1">
      <alignment horizontal="left" vertical="center" wrapText="1"/>
    </xf>
    <xf numFmtId="0" fontId="6" fillId="3" borderId="2" xfId="0" applyFont="1" applyFill="1" applyBorder="1" applyAlignment="1">
      <alignment horizontal="center" vertical="center" wrapText="1"/>
    </xf>
    <xf numFmtId="49" fontId="8" fillId="3" borderId="2" xfId="0" applyNumberFormat="1" applyFont="1" applyFill="1" applyBorder="1" applyAlignment="1">
      <alignment horizontal="center" vertical="center" wrapText="1"/>
    </xf>
    <xf numFmtId="0" fontId="8" fillId="0" borderId="2" xfId="3" applyFont="1" applyFill="1" applyBorder="1" applyAlignment="1">
      <alignment horizontal="justify" vertical="center" wrapText="1"/>
    </xf>
    <xf numFmtId="0" fontId="2" fillId="0" borderId="2" xfId="0" applyFont="1" applyBorder="1" applyAlignment="1">
      <alignment horizontal="center" vertical="center" wrapText="1"/>
    </xf>
    <xf numFmtId="0" fontId="10" fillId="0" borderId="2" xfId="0" applyFont="1" applyBorder="1" applyAlignment="1">
      <alignment horizontal="center" wrapText="1"/>
    </xf>
    <xf numFmtId="2" fontId="8" fillId="0" borderId="2" xfId="0" applyNumberFormat="1" applyFont="1" applyFill="1" applyBorder="1" applyAlignment="1">
      <alignment horizontal="right"/>
    </xf>
    <xf numFmtId="166" fontId="8" fillId="0" borderId="2" xfId="0" applyNumberFormat="1" applyFont="1" applyFill="1" applyBorder="1" applyAlignment="1">
      <alignment horizontal="right"/>
    </xf>
    <xf numFmtId="4" fontId="11" fillId="3" borderId="2" xfId="0" applyNumberFormat="1" applyFont="1" applyFill="1" applyBorder="1" applyAlignment="1">
      <alignment wrapText="1"/>
    </xf>
    <xf numFmtId="0" fontId="8" fillId="0" borderId="2" xfId="0" applyNumberFormat="1" applyFont="1" applyFill="1" applyBorder="1" applyAlignment="1">
      <alignment horizontal="justify" wrapText="1"/>
    </xf>
    <xf numFmtId="2" fontId="8" fillId="0" borderId="2" xfId="0" applyNumberFormat="1" applyFont="1" applyFill="1" applyBorder="1" applyAlignment="1">
      <alignment horizontal="center"/>
    </xf>
    <xf numFmtId="0" fontId="8" fillId="0" borderId="2" xfId="4" applyFont="1" applyBorder="1" applyAlignment="1">
      <alignment horizontal="center"/>
    </xf>
    <xf numFmtId="2" fontId="8" fillId="0" borderId="2" xfId="4" applyNumberFormat="1" applyFont="1" applyFill="1" applyBorder="1" applyAlignment="1">
      <alignment horizontal="right"/>
    </xf>
    <xf numFmtId="0" fontId="8" fillId="0" borderId="2" xfId="0" applyFont="1" applyFill="1" applyBorder="1" applyAlignment="1">
      <alignment horizontal="justify" wrapText="1"/>
    </xf>
    <xf numFmtId="0" fontId="8" fillId="0" borderId="2" xfId="0" applyFont="1" applyFill="1" applyBorder="1" applyAlignment="1">
      <alignment horizontal="center"/>
    </xf>
    <xf numFmtId="4" fontId="8" fillId="0" borderId="2" xfId="0" applyNumberFormat="1" applyFont="1" applyFill="1" applyBorder="1" applyAlignment="1">
      <alignment horizontal="justify" wrapText="1"/>
    </xf>
    <xf numFmtId="4" fontId="8" fillId="0" borderId="2" xfId="0" applyNumberFormat="1" applyFont="1" applyFill="1" applyBorder="1" applyAlignment="1">
      <alignment horizontal="center"/>
    </xf>
    <xf numFmtId="4" fontId="8" fillId="0" borderId="2" xfId="0" applyNumberFormat="1" applyFont="1" applyBorder="1" applyAlignment="1"/>
    <xf numFmtId="4" fontId="8" fillId="0" borderId="2" xfId="0" applyNumberFormat="1" applyFont="1" applyFill="1" applyBorder="1" applyAlignment="1">
      <alignment wrapText="1"/>
    </xf>
    <xf numFmtId="0" fontId="8" fillId="0" borderId="4" xfId="0" applyFont="1" applyFill="1" applyBorder="1" applyAlignment="1">
      <alignment horizontal="justify" wrapText="1"/>
    </xf>
    <xf numFmtId="0" fontId="8" fillId="0" borderId="2" xfId="0" applyFont="1" applyBorder="1" applyAlignment="1">
      <alignment horizontal="center"/>
    </xf>
    <xf numFmtId="2" fontId="8" fillId="0" borderId="4" xfId="0" applyNumberFormat="1" applyFont="1" applyFill="1" applyBorder="1" applyAlignment="1">
      <alignment horizontal="right"/>
    </xf>
    <xf numFmtId="0" fontId="8" fillId="0" borderId="4" xfId="0" applyNumberFormat="1" applyFont="1" applyFill="1" applyBorder="1" applyAlignment="1">
      <alignment horizontal="justify" vertical="top" wrapText="1"/>
    </xf>
    <xf numFmtId="0" fontId="8" fillId="0" borderId="4" xfId="0" applyFont="1" applyBorder="1" applyAlignment="1">
      <alignment horizontal="center"/>
    </xf>
    <xf numFmtId="0" fontId="8" fillId="0" borderId="2" xfId="0" applyFont="1" applyBorder="1" applyAlignment="1">
      <alignment horizontal="left" wrapText="1"/>
    </xf>
    <xf numFmtId="0" fontId="7" fillId="3" borderId="2" xfId="0" applyFont="1" applyFill="1" applyBorder="1" applyAlignment="1">
      <alignment horizontal="center" vertical="center" wrapText="1"/>
    </xf>
    <xf numFmtId="0" fontId="8" fillId="0" borderId="2" xfId="0" applyFont="1" applyFill="1" applyBorder="1" applyAlignment="1">
      <alignment horizontal="justify" vertical="center" wrapText="1"/>
    </xf>
    <xf numFmtId="0" fontId="10" fillId="0" borderId="2" xfId="0" applyFont="1" applyBorder="1" applyAlignment="1">
      <alignment horizontal="center"/>
    </xf>
    <xf numFmtId="0" fontId="8" fillId="0" borderId="4" xfId="0" applyFont="1" applyBorder="1" applyAlignment="1">
      <alignment horizontal="justify" wrapText="1"/>
    </xf>
    <xf numFmtId="0" fontId="11" fillId="3" borderId="2" xfId="0" applyFont="1" applyFill="1" applyBorder="1" applyAlignment="1">
      <alignment horizontal="center" wrapText="1"/>
    </xf>
    <xf numFmtId="0" fontId="8" fillId="0" borderId="2" xfId="0" applyNumberFormat="1" applyFont="1" applyFill="1" applyBorder="1" applyAlignment="1">
      <alignment horizontal="left" wrapText="1"/>
    </xf>
    <xf numFmtId="2" fontId="10" fillId="0" borderId="2" xfId="0" applyNumberFormat="1" applyFont="1" applyFill="1" applyBorder="1" applyAlignment="1"/>
    <xf numFmtId="0" fontId="8" fillId="0" borderId="2" xfId="0" applyNumberFormat="1" applyFont="1" applyFill="1" applyBorder="1" applyAlignment="1">
      <alignment horizontal="justify" vertical="top" wrapText="1"/>
    </xf>
    <xf numFmtId="2" fontId="8" fillId="0" borderId="4" xfId="0" applyNumberFormat="1" applyFont="1" applyBorder="1" applyAlignment="1">
      <alignment horizontal="right"/>
    </xf>
    <xf numFmtId="0" fontId="8" fillId="0" borderId="2" xfId="0" applyFont="1" applyBorder="1" applyAlignment="1">
      <alignment horizontal="justify" wrapText="1"/>
    </xf>
    <xf numFmtId="4" fontId="15" fillId="0" borderId="2" xfId="0" applyNumberFormat="1" applyFont="1" applyFill="1" applyBorder="1" applyAlignment="1">
      <alignment horizontal="justify" vertical="top" wrapText="1"/>
    </xf>
    <xf numFmtId="0" fontId="15" fillId="0" borderId="2" xfId="0" applyFont="1" applyFill="1" applyBorder="1" applyAlignment="1">
      <alignment horizontal="center"/>
    </xf>
    <xf numFmtId="2" fontId="15" fillId="0" borderId="2" xfId="0" applyNumberFormat="1" applyFont="1" applyFill="1" applyBorder="1" applyAlignment="1">
      <alignment horizontal="right"/>
    </xf>
    <xf numFmtId="4" fontId="15" fillId="0" borderId="2" xfId="0" applyNumberFormat="1" applyFont="1" applyFill="1" applyBorder="1" applyAlignment="1">
      <alignment horizontal="left" vertical="top" wrapText="1"/>
    </xf>
    <xf numFmtId="4" fontId="15" fillId="0" borderId="2" xfId="0" applyNumberFormat="1" applyFont="1" applyFill="1" applyBorder="1" applyAlignment="1">
      <alignment horizontal="justify" vertical="top"/>
    </xf>
    <xf numFmtId="4" fontId="15" fillId="0" borderId="2" xfId="0" applyNumberFormat="1" applyFont="1" applyBorder="1" applyAlignment="1">
      <alignment horizontal="justify" vertical="top"/>
    </xf>
    <xf numFmtId="0" fontId="15" fillId="0" borderId="2" xfId="0" applyFont="1" applyBorder="1" applyAlignment="1">
      <alignment horizontal="center"/>
    </xf>
    <xf numFmtId="2" fontId="15" fillId="0" borderId="2" xfId="0" applyNumberFormat="1" applyFont="1" applyFill="1" applyBorder="1" applyAlignment="1">
      <alignment horizontal="left" vertical="top" wrapText="1"/>
    </xf>
    <xf numFmtId="2" fontId="15" fillId="0" borderId="2" xfId="0" applyNumberFormat="1" applyFont="1" applyFill="1" applyBorder="1" applyAlignment="1">
      <alignment horizontal="justify" vertical="top" wrapText="1"/>
    </xf>
    <xf numFmtId="2" fontId="15" fillId="0" borderId="2" xfId="0" applyNumberFormat="1" applyFont="1" applyBorder="1" applyAlignment="1">
      <alignment horizontal="justify" vertical="center" wrapText="1"/>
    </xf>
    <xf numFmtId="4" fontId="15" fillId="0" borderId="2" xfId="0" applyNumberFormat="1" applyFont="1" applyFill="1" applyBorder="1" applyAlignment="1">
      <alignment horizontal="right"/>
    </xf>
    <xf numFmtId="2" fontId="15" fillId="0" borderId="2" xfId="0" applyNumberFormat="1" applyFont="1" applyBorder="1" applyAlignment="1">
      <alignment horizontal="justify" vertical="top" wrapText="1"/>
    </xf>
    <xf numFmtId="0" fontId="19" fillId="0" borderId="2" xfId="0" applyFont="1" applyBorder="1" applyAlignment="1">
      <alignment horizontal="center"/>
    </xf>
    <xf numFmtId="0" fontId="19" fillId="0" borderId="2" xfId="0" applyFont="1" applyBorder="1"/>
    <xf numFmtId="2" fontId="15" fillId="0" borderId="2" xfId="0" applyNumberFormat="1" applyFont="1" applyFill="1" applyBorder="1" applyAlignment="1">
      <alignment horizontal="center"/>
    </xf>
    <xf numFmtId="2" fontId="15" fillId="0" borderId="2" xfId="0" applyNumberFormat="1" applyFont="1" applyBorder="1" applyAlignment="1">
      <alignment horizontal="justify" vertical="top"/>
    </xf>
    <xf numFmtId="49" fontId="8" fillId="3" borderId="7" xfId="0" applyNumberFormat="1" applyFont="1" applyFill="1" applyBorder="1" applyAlignment="1">
      <alignment horizontal="center" vertical="center" wrapText="1"/>
    </xf>
    <xf numFmtId="49" fontId="8" fillId="3" borderId="6" xfId="0" applyNumberFormat="1" applyFont="1" applyFill="1" applyBorder="1" applyAlignment="1">
      <alignment horizontal="center" vertical="center" wrapText="1"/>
    </xf>
    <xf numFmtId="0" fontId="8" fillId="3" borderId="2" xfId="0" applyFont="1" applyFill="1" applyBorder="1" applyAlignment="1">
      <alignment horizontal="center" vertical="center" wrapText="1"/>
    </xf>
    <xf numFmtId="2" fontId="15" fillId="0" borderId="9" xfId="0" applyNumberFormat="1" applyFont="1" applyFill="1" applyBorder="1" applyAlignment="1">
      <alignment horizontal="right"/>
    </xf>
    <xf numFmtId="2" fontId="15" fillId="0" borderId="6" xfId="0" applyNumberFormat="1" applyFont="1" applyBorder="1" applyAlignment="1">
      <alignment horizontal="justify" vertical="center" wrapText="1"/>
    </xf>
    <xf numFmtId="0" fontId="15" fillId="0" borderId="6" xfId="0" applyFont="1" applyBorder="1" applyAlignment="1">
      <alignment horizontal="center"/>
    </xf>
    <xf numFmtId="4" fontId="15" fillId="0" borderId="6" xfId="0" applyNumberFormat="1" applyFont="1" applyFill="1" applyBorder="1" applyAlignment="1">
      <alignment horizontal="right"/>
    </xf>
    <xf numFmtId="2" fontId="15" fillId="0" borderId="8" xfId="0" applyNumberFormat="1" applyFont="1" applyBorder="1" applyAlignment="1">
      <alignment horizontal="justify" vertical="top" wrapText="1"/>
    </xf>
    <xf numFmtId="0" fontId="19" fillId="0" borderId="8" xfId="0" applyFont="1" applyBorder="1"/>
    <xf numFmtId="2" fontId="15" fillId="0" borderId="7" xfId="0" applyNumberFormat="1" applyFont="1" applyBorder="1" applyAlignment="1">
      <alignment horizontal="justify" vertical="top" wrapText="1"/>
    </xf>
    <xf numFmtId="2" fontId="15" fillId="0" borderId="10" xfId="0" applyNumberFormat="1" applyFont="1" applyFill="1" applyBorder="1" applyAlignment="1">
      <alignment horizontal="right"/>
    </xf>
    <xf numFmtId="0" fontId="21" fillId="0" borderId="2" xfId="0" applyFont="1" applyBorder="1" applyAlignment="1">
      <alignment horizontal="justify" wrapText="1"/>
    </xf>
    <xf numFmtId="0" fontId="21" fillId="0" borderId="2" xfId="0" applyFont="1" applyBorder="1" applyAlignment="1">
      <alignment horizontal="center" wrapText="1"/>
    </xf>
    <xf numFmtId="2" fontId="21" fillId="0" borderId="2" xfId="0" applyNumberFormat="1" applyFont="1" applyBorder="1" applyAlignment="1">
      <alignment horizontal="center" wrapText="1"/>
    </xf>
    <xf numFmtId="0" fontId="11" fillId="3" borderId="2" xfId="0" applyFont="1" applyFill="1" applyBorder="1" applyAlignment="1">
      <alignment horizontal="left" wrapText="1"/>
    </xf>
    <xf numFmtId="2" fontId="21" fillId="0" borderId="2" xfId="0" applyNumberFormat="1" applyFont="1" applyBorder="1" applyAlignment="1">
      <alignment horizontal="right" wrapText="1" shrinkToFit="1"/>
    </xf>
    <xf numFmtId="167" fontId="21" fillId="0" borderId="2" xfId="2" applyNumberFormat="1" applyFont="1" applyBorder="1" applyAlignment="1">
      <alignment horizontal="right" wrapText="1" shrinkToFit="1"/>
    </xf>
    <xf numFmtId="1" fontId="21" fillId="0" borderId="2" xfId="0" applyNumberFormat="1" applyFont="1" applyBorder="1" applyAlignment="1">
      <alignment wrapText="1" shrinkToFit="1"/>
    </xf>
    <xf numFmtId="1" fontId="21" fillId="0" borderId="2" xfId="0" applyNumberFormat="1" applyFont="1" applyBorder="1" applyAlignment="1">
      <alignment horizontal="right" wrapText="1" shrinkToFit="1"/>
    </xf>
    <xf numFmtId="0" fontId="9" fillId="0" borderId="2" xfId="0" applyFont="1" applyBorder="1" applyAlignment="1">
      <alignment wrapText="1"/>
    </xf>
    <xf numFmtId="165" fontId="21" fillId="0" borderId="2" xfId="1" applyFont="1" applyBorder="1" applyAlignment="1">
      <alignment horizontal="right" wrapText="1" shrinkToFit="1"/>
    </xf>
    <xf numFmtId="0" fontId="21" fillId="0" borderId="2" xfId="0" applyFont="1" applyBorder="1" applyAlignment="1">
      <alignment horizontal="right" wrapText="1"/>
    </xf>
    <xf numFmtId="2" fontId="21" fillId="0" borderId="2" xfId="0" applyNumberFormat="1" applyFont="1" applyBorder="1" applyAlignment="1">
      <alignment horizontal="right" wrapText="1"/>
    </xf>
    <xf numFmtId="49" fontId="2" fillId="0" borderId="2" xfId="0" applyNumberFormat="1" applyFont="1" applyBorder="1" applyAlignment="1">
      <alignment horizontal="left" vertical="center" wrapText="1"/>
    </xf>
    <xf numFmtId="0" fontId="2" fillId="0" borderId="2" xfId="0" applyFont="1" applyBorder="1" applyAlignment="1">
      <alignment horizontal="justify" vertical="center" wrapText="1"/>
    </xf>
    <xf numFmtId="0" fontId="2" fillId="0" borderId="2" xfId="0" applyFont="1" applyBorder="1" applyAlignment="1">
      <alignment vertical="center" wrapText="1"/>
    </xf>
    <xf numFmtId="1" fontId="2" fillId="0" borderId="2" xfId="0" applyNumberFormat="1" applyFont="1" applyBorder="1" applyAlignment="1">
      <alignment vertical="center" wrapText="1"/>
    </xf>
    <xf numFmtId="4" fontId="2" fillId="0" borderId="2" xfId="0" applyNumberFormat="1" applyFont="1" applyBorder="1" applyAlignment="1">
      <alignment vertical="center" wrapText="1"/>
    </xf>
    <xf numFmtId="4" fontId="2" fillId="0" borderId="2" xfId="0" applyNumberFormat="1" applyFont="1" applyBorder="1" applyAlignment="1">
      <alignment horizontal="right" vertical="center" wrapText="1"/>
    </xf>
    <xf numFmtId="49" fontId="6" fillId="3" borderId="2" xfId="0" applyNumberFormat="1" applyFont="1" applyFill="1" applyBorder="1" applyAlignment="1">
      <alignment horizontal="left" vertical="center" wrapText="1"/>
    </xf>
    <xf numFmtId="0" fontId="2" fillId="0" borderId="0" xfId="0" applyFont="1" applyBorder="1" applyAlignment="1">
      <alignment vertical="center" wrapText="1"/>
    </xf>
    <xf numFmtId="49" fontId="5" fillId="9" borderId="2" xfId="0" applyNumberFormat="1" applyFont="1" applyFill="1" applyBorder="1" applyAlignment="1">
      <alignment horizontal="left" vertical="center" wrapText="1"/>
    </xf>
    <xf numFmtId="49" fontId="2" fillId="0" borderId="2" xfId="0" applyNumberFormat="1" applyFont="1" applyFill="1" applyBorder="1" applyAlignment="1">
      <alignment horizontal="left" vertical="center" wrapText="1"/>
    </xf>
    <xf numFmtId="49" fontId="2" fillId="3" borderId="2" xfId="0" applyNumberFormat="1" applyFont="1" applyFill="1" applyBorder="1" applyAlignment="1">
      <alignment horizontal="left" vertical="center" wrapText="1"/>
    </xf>
    <xf numFmtId="0" fontId="2" fillId="0" borderId="2" xfId="0" applyFont="1" applyBorder="1" applyAlignment="1">
      <alignment horizontal="left" vertical="center" wrapText="1"/>
    </xf>
    <xf numFmtId="0" fontId="2" fillId="0" borderId="6" xfId="0" applyFont="1" applyBorder="1" applyAlignment="1">
      <alignment horizontal="left" vertical="center" wrapText="1"/>
    </xf>
    <xf numFmtId="0" fontId="2" fillId="0" borderId="6" xfId="0" applyFont="1" applyBorder="1" applyAlignment="1">
      <alignment vertical="center" wrapText="1"/>
    </xf>
    <xf numFmtId="1" fontId="2" fillId="0" borderId="6" xfId="0" applyNumberFormat="1" applyFont="1" applyBorder="1" applyAlignment="1">
      <alignment vertical="center" wrapText="1"/>
    </xf>
    <xf numFmtId="4" fontId="2" fillId="0" borderId="6" xfId="0" applyNumberFormat="1" applyFont="1" applyBorder="1" applyAlignment="1">
      <alignment vertical="center" wrapText="1"/>
    </xf>
    <xf numFmtId="4" fontId="2" fillId="0" borderId="6" xfId="0" applyNumberFormat="1" applyFont="1" applyBorder="1" applyAlignment="1">
      <alignment horizontal="right" vertical="center" wrapText="1"/>
    </xf>
    <xf numFmtId="0" fontId="2" fillId="3" borderId="2" xfId="0" applyFont="1" applyFill="1" applyBorder="1" applyAlignment="1">
      <alignment horizontal="left" vertical="center" wrapText="1"/>
    </xf>
    <xf numFmtId="0" fontId="2" fillId="3" borderId="2" xfId="0" applyFont="1" applyFill="1" applyBorder="1" applyAlignment="1">
      <alignment vertical="center" wrapText="1"/>
    </xf>
    <xf numFmtId="4" fontId="2" fillId="3" borderId="2" xfId="0" applyNumberFormat="1" applyFont="1" applyFill="1" applyBorder="1" applyAlignment="1">
      <alignment vertical="center" wrapText="1"/>
    </xf>
    <xf numFmtId="4" fontId="2" fillId="3" borderId="2" xfId="0" applyNumberFormat="1" applyFont="1" applyFill="1" applyBorder="1" applyAlignment="1">
      <alignment horizontal="right" vertical="center" wrapText="1"/>
    </xf>
    <xf numFmtId="4" fontId="2" fillId="0" borderId="0" xfId="0" applyNumberFormat="1" applyFont="1" applyAlignment="1">
      <alignment vertical="center" wrapText="1"/>
    </xf>
    <xf numFmtId="49" fontId="2" fillId="3" borderId="0" xfId="0" applyNumberFormat="1" applyFont="1" applyFill="1" applyBorder="1" applyAlignment="1">
      <alignment vertical="center" wrapText="1"/>
    </xf>
    <xf numFmtId="4" fontId="5" fillId="9" borderId="7" xfId="0" applyNumberFormat="1" applyFont="1" applyFill="1" applyBorder="1" applyAlignment="1">
      <alignment horizontal="right" vertical="center" wrapText="1"/>
    </xf>
    <xf numFmtId="4" fontId="5" fillId="9" borderId="2" xfId="0" applyNumberFormat="1" applyFont="1" applyFill="1" applyBorder="1" applyAlignment="1">
      <alignment horizontal="right" vertical="center" wrapText="1"/>
    </xf>
    <xf numFmtId="166" fontId="2" fillId="0" borderId="0" xfId="0" applyNumberFormat="1" applyFont="1" applyAlignment="1">
      <alignment vertical="center" wrapText="1"/>
    </xf>
    <xf numFmtId="0" fontId="2" fillId="0" borderId="2" xfId="0" applyFont="1" applyFill="1" applyBorder="1" applyAlignment="1">
      <alignment horizontal="left" vertical="center" wrapText="1"/>
    </xf>
    <xf numFmtId="0" fontId="2" fillId="0" borderId="2" xfId="0" applyFont="1" applyFill="1" applyBorder="1" applyAlignment="1">
      <alignment horizontal="center" vertical="center" wrapText="1"/>
    </xf>
    <xf numFmtId="4" fontId="2" fillId="0" borderId="2" xfId="0" applyNumberFormat="1" applyFont="1" applyFill="1" applyBorder="1" applyAlignment="1">
      <alignment horizontal="right" vertical="center" wrapText="1"/>
    </xf>
    <xf numFmtId="0" fontId="2" fillId="0" borderId="0" xfId="0" applyFont="1" applyFill="1" applyAlignment="1">
      <alignment vertical="center" wrapText="1"/>
    </xf>
    <xf numFmtId="0" fontId="25" fillId="0" borderId="2" xfId="0" applyFont="1" applyFill="1" applyBorder="1" applyAlignment="1">
      <alignment horizontal="center" vertical="center" wrapText="1"/>
    </xf>
    <xf numFmtId="4" fontId="25" fillId="0" borderId="2" xfId="0" applyNumberFormat="1" applyFont="1" applyFill="1" applyBorder="1" applyAlignment="1">
      <alignment horizontal="right" vertical="center" wrapText="1"/>
    </xf>
    <xf numFmtId="49" fontId="26" fillId="0" borderId="2" xfId="0" applyNumberFormat="1" applyFont="1" applyBorder="1" applyAlignment="1">
      <alignment horizontal="center" vertical="center" wrapText="1"/>
    </xf>
    <xf numFmtId="49" fontId="27" fillId="0" borderId="2" xfId="0" applyNumberFormat="1" applyFont="1" applyBorder="1" applyAlignment="1">
      <alignment horizontal="center" vertical="center" wrapText="1"/>
    </xf>
    <xf numFmtId="49" fontId="27" fillId="10" borderId="2" xfId="0" applyNumberFormat="1" applyFont="1" applyFill="1" applyBorder="1" applyAlignment="1">
      <alignment horizontal="center" vertical="center" wrapText="1"/>
    </xf>
    <xf numFmtId="49" fontId="27" fillId="0" borderId="2" xfId="0" applyNumberFormat="1" applyFont="1" applyFill="1" applyBorder="1" applyAlignment="1">
      <alignment horizontal="center" vertical="center" wrapText="1"/>
    </xf>
    <xf numFmtId="0" fontId="29" fillId="0" borderId="2" xfId="5" applyFont="1" applyBorder="1" applyAlignment="1">
      <alignment horizontal="left" vertical="center" wrapText="1"/>
    </xf>
    <xf numFmtId="49" fontId="30" fillId="0" borderId="2" xfId="0" applyNumberFormat="1" applyFont="1" applyBorder="1" applyAlignment="1">
      <alignment horizontal="center" vertical="center"/>
    </xf>
    <xf numFmtId="0" fontId="30" fillId="0" borderId="2" xfId="0" applyFont="1" applyBorder="1" applyAlignment="1">
      <alignment horizontal="center" vertical="center"/>
    </xf>
    <xf numFmtId="0" fontId="32" fillId="0" borderId="2" xfId="5" applyFont="1" applyBorder="1" applyAlignment="1">
      <alignment horizontal="center" vertical="center" wrapText="1"/>
    </xf>
    <xf numFmtId="4" fontId="30" fillId="0" borderId="2" xfId="0" applyNumberFormat="1" applyFont="1" applyBorder="1" applyAlignment="1">
      <alignment horizontal="right" vertical="center"/>
    </xf>
    <xf numFmtId="0" fontId="29" fillId="0" borderId="2" xfId="0" applyFont="1" applyBorder="1" applyAlignment="1">
      <alignment vertical="center" wrapText="1"/>
    </xf>
    <xf numFmtId="0" fontId="33" fillId="0" borderId="2" xfId="0" applyFont="1" applyBorder="1" applyAlignment="1">
      <alignment horizontal="center" vertical="center" wrapText="1"/>
    </xf>
    <xf numFmtId="0" fontId="32" fillId="0" borderId="2" xfId="0" applyFont="1" applyBorder="1" applyAlignment="1">
      <alignment horizontal="center" vertical="center" wrapText="1"/>
    </xf>
    <xf numFmtId="4" fontId="30" fillId="11" borderId="2" xfId="0" applyNumberFormat="1" applyFont="1" applyFill="1" applyBorder="1" applyAlignment="1">
      <alignment horizontal="right"/>
    </xf>
    <xf numFmtId="0" fontId="34" fillId="0" borderId="2" xfId="0" applyFont="1" applyBorder="1" applyAlignment="1">
      <alignment horizontal="center" vertical="center" wrapText="1"/>
    </xf>
    <xf numFmtId="0" fontId="30" fillId="0" borderId="2" xfId="0" applyFont="1" applyBorder="1" applyAlignment="1">
      <alignment horizontal="right"/>
    </xf>
    <xf numFmtId="49" fontId="30" fillId="0" borderId="0" xfId="0" applyNumberFormat="1" applyFont="1" applyAlignment="1">
      <alignment vertical="center"/>
    </xf>
    <xf numFmtId="0" fontId="30" fillId="0" borderId="0" xfId="0" applyFont="1"/>
    <xf numFmtId="0" fontId="30" fillId="0" borderId="0" xfId="0" applyFont="1" applyAlignment="1">
      <alignment horizontal="right"/>
    </xf>
    <xf numFmtId="0" fontId="35" fillId="0" borderId="2" xfId="0" applyFont="1" applyBorder="1" applyAlignment="1">
      <alignment vertical="center" wrapText="1"/>
    </xf>
    <xf numFmtId="0" fontId="28" fillId="11" borderId="3" xfId="0" applyFont="1" applyFill="1" applyBorder="1" applyAlignment="1">
      <alignment vertical="center"/>
    </xf>
    <xf numFmtId="49" fontId="28" fillId="0" borderId="2" xfId="0" applyNumberFormat="1" applyFont="1" applyBorder="1" applyAlignment="1">
      <alignment horizontal="center"/>
    </xf>
    <xf numFmtId="0" fontId="33" fillId="0" borderId="2" xfId="5" applyFont="1" applyBorder="1" applyAlignment="1">
      <alignment horizontal="center" vertical="center" wrapText="1"/>
    </xf>
    <xf numFmtId="0" fontId="33" fillId="0" borderId="2" xfId="5" applyFont="1" applyFill="1" applyBorder="1" applyAlignment="1">
      <alignment horizontal="center" vertical="center" wrapText="1"/>
    </xf>
    <xf numFmtId="0" fontId="29" fillId="0" borderId="2" xfId="5" applyFont="1" applyFill="1" applyBorder="1" applyAlignment="1">
      <alignment horizontal="left" vertical="center" wrapText="1"/>
    </xf>
    <xf numFmtId="0" fontId="29" fillId="0" borderId="2" xfId="0" applyFont="1" applyFill="1" applyBorder="1" applyAlignment="1">
      <alignment vertical="center" wrapText="1"/>
    </xf>
    <xf numFmtId="0" fontId="29" fillId="0" borderId="2" xfId="5" applyFont="1" applyBorder="1" applyAlignment="1">
      <alignment vertical="center" wrapText="1"/>
    </xf>
    <xf numFmtId="0" fontId="29" fillId="0" borderId="2" xfId="6" applyFont="1" applyBorder="1" applyAlignment="1">
      <alignment horizontal="left" vertical="center" wrapText="1"/>
    </xf>
    <xf numFmtId="49" fontId="30" fillId="0" borderId="0" xfId="0" applyNumberFormat="1" applyFont="1" applyAlignment="1">
      <alignment horizontal="center" vertical="center"/>
    </xf>
    <xf numFmtId="49" fontId="30" fillId="10" borderId="2" xfId="0" applyNumberFormat="1" applyFont="1" applyFill="1" applyBorder="1" applyAlignment="1">
      <alignment horizontal="center" vertical="center"/>
    </xf>
    <xf numFmtId="0" fontId="32" fillId="0" borderId="2" xfId="5" applyFont="1" applyFill="1" applyBorder="1" applyAlignment="1">
      <alignment horizontal="center" vertical="center" wrapText="1"/>
    </xf>
    <xf numFmtId="49" fontId="30" fillId="0" borderId="0" xfId="0" applyNumberFormat="1" applyFont="1"/>
    <xf numFmtId="0" fontId="29" fillId="0" borderId="2" xfId="0" applyFont="1" applyBorder="1" applyAlignment="1">
      <alignment horizontal="center" vertical="center" wrapText="1"/>
    </xf>
    <xf numFmtId="0" fontId="29" fillId="0" borderId="2" xfId="5" applyFont="1" applyBorder="1" applyAlignment="1">
      <alignment horizontal="center" vertical="center" wrapText="1"/>
    </xf>
    <xf numFmtId="49" fontId="28" fillId="10" borderId="2" xfId="0" applyNumberFormat="1" applyFont="1" applyFill="1" applyBorder="1" applyAlignment="1">
      <alignment horizontal="center" vertical="center"/>
    </xf>
    <xf numFmtId="0" fontId="36" fillId="0" borderId="2" xfId="0" applyFont="1" applyBorder="1" applyAlignment="1">
      <alignment horizontal="center" vertical="center" wrapText="1"/>
    </xf>
    <xf numFmtId="0" fontId="35" fillId="0" borderId="2" xfId="0" applyFont="1" applyBorder="1" applyAlignment="1">
      <alignment horizontal="center" vertical="center" wrapText="1"/>
    </xf>
    <xf numFmtId="0" fontId="35" fillId="0" borderId="8" xfId="0" applyFont="1" applyFill="1" applyBorder="1" applyAlignment="1">
      <alignment horizontal="center" vertical="center" wrapText="1"/>
    </xf>
    <xf numFmtId="0" fontId="30" fillId="0" borderId="2" xfId="0" applyFont="1" applyBorder="1" applyAlignment="1">
      <alignment vertical="center" wrapText="1"/>
    </xf>
    <xf numFmtId="0" fontId="37" fillId="0" borderId="2" xfId="0" applyFont="1" applyBorder="1" applyAlignment="1">
      <alignment horizontal="center" vertical="center" wrapText="1"/>
    </xf>
    <xf numFmtId="0" fontId="30" fillId="0" borderId="2" xfId="0" applyFont="1" applyFill="1" applyBorder="1" applyAlignment="1">
      <alignment vertical="center" wrapText="1"/>
    </xf>
    <xf numFmtId="4" fontId="30" fillId="11" borderId="2" xfId="0" applyNumberFormat="1" applyFont="1" applyFill="1" applyBorder="1" applyAlignment="1">
      <alignment horizontal="right" vertical="center"/>
    </xf>
    <xf numFmtId="49" fontId="28" fillId="12" borderId="2" xfId="0" applyNumberFormat="1" applyFont="1" applyFill="1" applyBorder="1" applyAlignment="1">
      <alignment horizontal="center" vertical="center"/>
    </xf>
    <xf numFmtId="0" fontId="33" fillId="0" borderId="2" xfId="0" applyFont="1" applyFill="1" applyBorder="1" applyAlignment="1">
      <alignment horizontal="center" vertical="center" wrapText="1"/>
    </xf>
    <xf numFmtId="49" fontId="29" fillId="0" borderId="2" xfId="0" applyNumberFormat="1" applyFont="1" applyBorder="1" applyAlignment="1">
      <alignment horizontal="center" vertical="center"/>
    </xf>
    <xf numFmtId="49" fontId="39" fillId="0" borderId="2" xfId="0" applyNumberFormat="1" applyFont="1" applyBorder="1" applyAlignment="1">
      <alignment vertical="center" wrapText="1"/>
    </xf>
    <xf numFmtId="0" fontId="29" fillId="0" borderId="2" xfId="0" applyFont="1" applyBorder="1" applyAlignment="1">
      <alignment horizontal="center" vertical="center"/>
    </xf>
    <xf numFmtId="4" fontId="29" fillId="0" borderId="2" xfId="0" applyNumberFormat="1" applyFont="1" applyBorder="1" applyAlignment="1">
      <alignment horizontal="right" vertical="center"/>
    </xf>
    <xf numFmtId="0" fontId="27" fillId="0" borderId="2" xfId="0" applyFont="1" applyFill="1" applyBorder="1" applyAlignment="1">
      <alignment horizontal="center" vertical="center" wrapText="1"/>
    </xf>
    <xf numFmtId="0" fontId="40" fillId="0" borderId="2" xfId="0" applyFont="1" applyBorder="1" applyAlignment="1">
      <alignment horizontal="left" vertical="center" wrapText="1"/>
    </xf>
    <xf numFmtId="0" fontId="40" fillId="0" borderId="2" xfId="0" applyFont="1" applyBorder="1" applyAlignment="1">
      <alignment horizontal="center" vertical="center" wrapText="1"/>
    </xf>
    <xf numFmtId="0" fontId="40" fillId="0" borderId="2" xfId="0" applyFont="1" applyBorder="1" applyAlignment="1">
      <alignment horizontal="right" vertical="center" wrapText="1"/>
    </xf>
    <xf numFmtId="4" fontId="30" fillId="12" borderId="2" xfId="0" applyNumberFormat="1" applyFont="1" applyFill="1" applyBorder="1" applyAlignment="1">
      <alignment horizontal="right" vertical="center"/>
    </xf>
    <xf numFmtId="0" fontId="2" fillId="0" borderId="0" xfId="0" applyFont="1" applyAlignment="1">
      <alignment horizontal="justify" vertical="center" wrapText="1"/>
    </xf>
    <xf numFmtId="1" fontId="2" fillId="0" borderId="0" xfId="0" applyNumberFormat="1" applyFont="1" applyAlignment="1">
      <alignment vertical="center" wrapText="1"/>
    </xf>
    <xf numFmtId="4" fontId="2" fillId="0" borderId="0" xfId="0" applyNumberFormat="1" applyFont="1" applyAlignment="1">
      <alignment horizontal="right" vertical="center" wrapText="1"/>
    </xf>
    <xf numFmtId="0" fontId="2" fillId="0" borderId="2" xfId="0" applyFont="1" applyFill="1" applyBorder="1" applyAlignment="1">
      <alignment horizontal="right" vertical="center" wrapText="1"/>
    </xf>
    <xf numFmtId="0" fontId="2" fillId="0" borderId="0" xfId="0" applyFont="1" applyAlignment="1">
      <alignment horizontal="center" vertical="center" wrapText="1"/>
    </xf>
    <xf numFmtId="0" fontId="0" fillId="0" borderId="2" xfId="0" applyBorder="1" applyAlignment="1"/>
    <xf numFmtId="0" fontId="28" fillId="3" borderId="2" xfId="0" applyFont="1" applyFill="1" applyBorder="1" applyAlignment="1">
      <alignment horizontal="center" vertical="center"/>
    </xf>
    <xf numFmtId="49" fontId="28" fillId="3" borderId="2" xfId="0" applyNumberFormat="1" applyFont="1" applyFill="1" applyBorder="1" applyAlignment="1">
      <alignment horizontal="center" vertical="center"/>
    </xf>
    <xf numFmtId="49" fontId="43" fillId="3" borderId="2" xfId="0" applyNumberFormat="1" applyFont="1" applyFill="1" applyBorder="1" applyAlignment="1">
      <alignment horizontal="center" vertical="center"/>
    </xf>
    <xf numFmtId="3" fontId="32" fillId="0" borderId="2" xfId="5" applyNumberFormat="1" applyFont="1" applyBorder="1" applyAlignment="1">
      <alignment horizontal="center" vertical="center" wrapText="1"/>
    </xf>
    <xf numFmtId="3" fontId="32" fillId="0" borderId="2" xfId="0" applyNumberFormat="1" applyFont="1" applyBorder="1" applyAlignment="1">
      <alignment horizontal="center" vertical="center" wrapText="1"/>
    </xf>
    <xf numFmtId="0" fontId="0" fillId="0" borderId="2" xfId="0" applyBorder="1" applyAlignment="1">
      <alignment horizontal="center"/>
    </xf>
    <xf numFmtId="49" fontId="46" fillId="0" borderId="2" xfId="0" applyNumberFormat="1" applyFont="1" applyBorder="1" applyAlignment="1">
      <alignment horizontal="left" vertical="center" wrapText="1"/>
    </xf>
    <xf numFmtId="4" fontId="35" fillId="0" borderId="2" xfId="0" applyNumberFormat="1" applyFont="1" applyBorder="1" applyAlignment="1">
      <alignment horizontal="right" vertical="center" wrapText="1"/>
    </xf>
    <xf numFmtId="49" fontId="28" fillId="3" borderId="3" xfId="0" applyNumberFormat="1" applyFont="1" applyFill="1" applyBorder="1" applyAlignment="1">
      <alignment horizontal="right" vertical="center"/>
    </xf>
    <xf numFmtId="49" fontId="28" fillId="3" borderId="4" xfId="0" applyNumberFormat="1" applyFont="1" applyFill="1" applyBorder="1" applyAlignment="1">
      <alignment horizontal="right" vertical="center"/>
    </xf>
    <xf numFmtId="49" fontId="28" fillId="3" borderId="5" xfId="0" applyNumberFormat="1" applyFont="1" applyFill="1" applyBorder="1" applyAlignment="1">
      <alignment horizontal="right" vertical="center"/>
    </xf>
    <xf numFmtId="0" fontId="28" fillId="14" borderId="2" xfId="0" applyFont="1" applyFill="1" applyBorder="1" applyAlignment="1">
      <alignment horizontal="center" vertical="center"/>
    </xf>
    <xf numFmtId="0" fontId="21" fillId="0" borderId="2" xfId="0" applyFont="1" applyFill="1" applyBorder="1" applyAlignment="1">
      <alignment horizontal="left" vertical="center" wrapText="1"/>
    </xf>
    <xf numFmtId="0" fontId="35" fillId="0" borderId="2" xfId="5" applyFont="1" applyBorder="1" applyAlignment="1">
      <alignment horizontal="left" vertical="center" wrapText="1"/>
    </xf>
    <xf numFmtId="0" fontId="21" fillId="0" borderId="2" xfId="0" applyFont="1" applyBorder="1" applyAlignment="1">
      <alignment horizontal="justify" wrapText="1"/>
    </xf>
    <xf numFmtId="1" fontId="21" fillId="0" borderId="2" xfId="0" applyNumberFormat="1" applyFont="1" applyBorder="1" applyAlignment="1">
      <alignment horizontal="right" wrapText="1"/>
    </xf>
    <xf numFmtId="1" fontId="2" fillId="0" borderId="2" xfId="0" applyNumberFormat="1" applyFont="1" applyBorder="1" applyAlignment="1">
      <alignment horizontal="right" vertical="center" wrapText="1"/>
    </xf>
    <xf numFmtId="0" fontId="21" fillId="0" borderId="2" xfId="0" applyFont="1" applyBorder="1" applyAlignment="1">
      <alignment horizontal="justify" wrapText="1"/>
    </xf>
    <xf numFmtId="0" fontId="11" fillId="7" borderId="2" xfId="0" applyFont="1" applyFill="1" applyBorder="1" applyAlignment="1">
      <alignment horizontal="center" vertical="center" wrapText="1"/>
    </xf>
    <xf numFmtId="49" fontId="27" fillId="0" borderId="2" xfId="0" applyNumberFormat="1" applyFont="1" applyFill="1" applyBorder="1" applyAlignment="1">
      <alignment vertical="center" wrapText="1"/>
    </xf>
    <xf numFmtId="49" fontId="38" fillId="0" borderId="2" xfId="0" applyNumberFormat="1" applyFont="1" applyFill="1" applyBorder="1" applyAlignment="1">
      <alignment vertical="center" wrapText="1"/>
    </xf>
    <xf numFmtId="0" fontId="0" fillId="0" borderId="4" xfId="0" applyBorder="1" applyAlignment="1">
      <alignment vertical="center" wrapText="1"/>
    </xf>
    <xf numFmtId="0" fontId="47" fillId="0" borderId="0" xfId="0" applyFont="1" applyAlignment="1">
      <alignment horizontal="center" vertical="center" wrapText="1"/>
    </xf>
    <xf numFmtId="49" fontId="46" fillId="0" borderId="3" xfId="0" applyNumberFormat="1" applyFont="1" applyBorder="1" applyAlignment="1">
      <alignment horizontal="left" vertical="center" wrapText="1"/>
    </xf>
    <xf numFmtId="0" fontId="46" fillId="0" borderId="4" xfId="0" applyFont="1" applyBorder="1" applyAlignment="1">
      <alignment horizontal="justify" vertical="center" wrapText="1"/>
    </xf>
    <xf numFmtId="0" fontId="44" fillId="0" borderId="5" xfId="0" applyFont="1" applyBorder="1" applyAlignment="1">
      <alignment horizontal="right" vertical="center" wrapText="1"/>
    </xf>
    <xf numFmtId="0" fontId="5" fillId="3" borderId="2" xfId="0" applyFont="1" applyFill="1" applyBorder="1" applyAlignment="1">
      <alignment horizontal="center" vertical="center" wrapText="1"/>
    </xf>
    <xf numFmtId="49" fontId="5" fillId="3" borderId="2" xfId="0" applyNumberFormat="1" applyFont="1" applyFill="1" applyBorder="1" applyAlignment="1">
      <alignment horizontal="center" vertical="center" wrapText="1"/>
    </xf>
    <xf numFmtId="0" fontId="2" fillId="8" borderId="2" xfId="0" applyFont="1" applyFill="1" applyBorder="1" applyAlignment="1">
      <alignment vertical="center" wrapText="1"/>
    </xf>
    <xf numFmtId="0" fontId="2" fillId="7" borderId="2" xfId="0" applyFont="1" applyFill="1" applyBorder="1" applyAlignment="1">
      <alignment vertical="center" wrapText="1"/>
    </xf>
    <xf numFmtId="0" fontId="2" fillId="5" borderId="2" xfId="0" applyFont="1" applyFill="1" applyBorder="1" applyAlignment="1">
      <alignment vertical="center" wrapText="1"/>
    </xf>
    <xf numFmtId="0" fontId="2" fillId="15" borderId="2" xfId="0" applyFont="1" applyFill="1" applyBorder="1" applyAlignment="1">
      <alignment vertical="center" wrapText="1"/>
    </xf>
    <xf numFmtId="0" fontId="2" fillId="9" borderId="2" xfId="0" applyFont="1" applyFill="1" applyBorder="1" applyAlignment="1">
      <alignment vertical="center" wrapText="1"/>
    </xf>
    <xf numFmtId="0" fontId="2" fillId="4" borderId="2" xfId="0" applyFont="1" applyFill="1" applyBorder="1" applyAlignment="1">
      <alignment vertical="center" wrapText="1"/>
    </xf>
    <xf numFmtId="0" fontId="2" fillId="15" borderId="0" xfId="0" applyFont="1" applyFill="1" applyAlignment="1">
      <alignment vertical="center" wrapText="1"/>
    </xf>
    <xf numFmtId="0" fontId="11" fillId="8" borderId="2" xfId="0" applyFont="1" applyFill="1" applyBorder="1" applyAlignment="1">
      <alignment horizontal="left" wrapText="1"/>
    </xf>
    <xf numFmtId="0" fontId="2" fillId="8" borderId="0" xfId="0" applyFont="1" applyFill="1" applyAlignment="1">
      <alignment vertical="center" wrapText="1"/>
    </xf>
    <xf numFmtId="0" fontId="2" fillId="0" borderId="7" xfId="0" applyFont="1" applyBorder="1" applyAlignment="1">
      <alignment vertical="center" wrapText="1"/>
    </xf>
    <xf numFmtId="1" fontId="2" fillId="0" borderId="7" xfId="0" applyNumberFormat="1" applyFont="1" applyBorder="1" applyAlignment="1">
      <alignment vertical="center" wrapText="1"/>
    </xf>
    <xf numFmtId="4" fontId="2" fillId="0" borderId="7" xfId="0" applyNumberFormat="1" applyFont="1" applyBorder="1" applyAlignment="1">
      <alignment vertical="center" wrapText="1"/>
    </xf>
    <xf numFmtId="4" fontId="2" fillId="0" borderId="7" xfId="0" applyNumberFormat="1" applyFont="1" applyBorder="1" applyAlignment="1">
      <alignment horizontal="right" vertical="center" wrapText="1"/>
    </xf>
    <xf numFmtId="0" fontId="2" fillId="9" borderId="0" xfId="0" applyFont="1" applyFill="1" applyAlignment="1">
      <alignment vertical="center" wrapText="1"/>
    </xf>
    <xf numFmtId="49" fontId="2" fillId="0" borderId="6" xfId="0" applyNumberFormat="1" applyFont="1" applyBorder="1" applyAlignment="1">
      <alignment horizontal="left" vertical="center" wrapText="1"/>
    </xf>
    <xf numFmtId="4" fontId="2" fillId="3" borderId="7" xfId="0" applyNumberFormat="1" applyFont="1" applyFill="1" applyBorder="1" applyAlignment="1">
      <alignment horizontal="right" vertical="center" wrapText="1"/>
    </xf>
    <xf numFmtId="0" fontId="2" fillId="0" borderId="7" xfId="0" applyFont="1" applyFill="1" applyBorder="1" applyAlignment="1">
      <alignment horizontal="left" vertical="center" wrapText="1"/>
    </xf>
    <xf numFmtId="0" fontId="2" fillId="0" borderId="7" xfId="0" applyFont="1" applyFill="1" applyBorder="1" applyAlignment="1">
      <alignment horizontal="center" vertical="center" wrapText="1"/>
    </xf>
    <xf numFmtId="0" fontId="2" fillId="0" borderId="7" xfId="0" applyFont="1" applyFill="1" applyBorder="1" applyAlignment="1">
      <alignment horizontal="right" vertical="center" wrapText="1"/>
    </xf>
    <xf numFmtId="4" fontId="2" fillId="0" borderId="7" xfId="0" applyNumberFormat="1" applyFont="1" applyFill="1" applyBorder="1" applyAlignment="1">
      <alignment horizontal="right" vertical="center" wrapText="1"/>
    </xf>
    <xf numFmtId="0" fontId="29" fillId="0" borderId="7" xfId="5" applyFont="1" applyBorder="1" applyAlignment="1">
      <alignment horizontal="left" vertical="center" wrapText="1"/>
    </xf>
    <xf numFmtId="0" fontId="29" fillId="0" borderId="1" xfId="5" applyFont="1" applyBorder="1" applyAlignment="1">
      <alignment horizontal="left" vertical="center" wrapText="1"/>
    </xf>
    <xf numFmtId="0" fontId="28" fillId="0" borderId="1" xfId="0" applyFont="1" applyFill="1" applyBorder="1" applyAlignment="1">
      <alignment horizontal="center" vertical="center"/>
    </xf>
    <xf numFmtId="0" fontId="28" fillId="0" borderId="1" xfId="0" applyFont="1" applyFill="1" applyBorder="1" applyAlignment="1">
      <alignment horizontal="right" vertical="center"/>
    </xf>
    <xf numFmtId="0" fontId="29" fillId="0" borderId="7" xfId="0" applyFont="1" applyBorder="1" applyAlignment="1">
      <alignment vertical="center" wrapText="1"/>
    </xf>
    <xf numFmtId="0" fontId="29" fillId="0" borderId="7" xfId="5" applyFont="1" applyBorder="1" applyAlignment="1">
      <alignment horizontal="center" vertical="center" wrapText="1"/>
    </xf>
    <xf numFmtId="0" fontId="30" fillId="0" borderId="7" xfId="0" applyFont="1" applyBorder="1" applyAlignment="1">
      <alignment horizontal="center" vertical="center"/>
    </xf>
    <xf numFmtId="0" fontId="34" fillId="0" borderId="7" xfId="0" applyFont="1" applyBorder="1" applyAlignment="1">
      <alignment horizontal="center" vertical="center" wrapText="1"/>
    </xf>
    <xf numFmtId="0" fontId="30" fillId="0" borderId="7" xfId="0" applyFont="1" applyBorder="1" applyAlignment="1">
      <alignment horizontal="right"/>
    </xf>
    <xf numFmtId="4" fontId="30" fillId="0" borderId="7" xfId="0" applyNumberFormat="1" applyFont="1" applyBorder="1" applyAlignment="1">
      <alignment horizontal="right" vertical="center"/>
    </xf>
    <xf numFmtId="0" fontId="35" fillId="0" borderId="7" xfId="0" applyFont="1" applyBorder="1" applyAlignment="1">
      <alignment vertical="center" wrapText="1"/>
    </xf>
    <xf numFmtId="0" fontId="32" fillId="0" borderId="7" xfId="0" applyFont="1" applyFill="1" applyBorder="1" applyAlignment="1">
      <alignment horizontal="center" vertical="center" wrapText="1"/>
    </xf>
    <xf numFmtId="0" fontId="33" fillId="0" borderId="7" xfId="0" applyFont="1" applyBorder="1" applyAlignment="1">
      <alignment horizontal="center" vertical="center" wrapText="1"/>
    </xf>
    <xf numFmtId="0" fontId="30" fillId="0" borderId="12" xfId="0" applyFont="1" applyBorder="1" applyAlignment="1"/>
    <xf numFmtId="0" fontId="30" fillId="0" borderId="12" xfId="0" applyFont="1" applyBorder="1" applyAlignment="1">
      <alignment horizontal="right"/>
    </xf>
    <xf numFmtId="4" fontId="30" fillId="15" borderId="3" xfId="0" applyNumberFormat="1" applyFont="1" applyFill="1" applyBorder="1" applyAlignment="1">
      <alignment horizontal="right"/>
    </xf>
    <xf numFmtId="0" fontId="29" fillId="0" borderId="7" xfId="0" applyFont="1" applyBorder="1" applyAlignment="1">
      <alignment horizontal="center" vertical="center" wrapText="1"/>
    </xf>
    <xf numFmtId="0" fontId="35" fillId="0" borderId="7" xfId="5" applyFont="1" applyBorder="1" applyAlignment="1">
      <alignment horizontal="center" vertical="center" wrapText="1"/>
    </xf>
    <xf numFmtId="0" fontId="2" fillId="11" borderId="0" xfId="0" applyFont="1" applyFill="1" applyAlignment="1">
      <alignment vertical="center" wrapText="1"/>
    </xf>
    <xf numFmtId="0" fontId="2" fillId="11" borderId="2" xfId="0" applyFont="1" applyFill="1" applyBorder="1" applyAlignment="1">
      <alignment vertical="center" wrapText="1"/>
    </xf>
    <xf numFmtId="0" fontId="35" fillId="0" borderId="7" xfId="0" applyFont="1" applyFill="1" applyBorder="1" applyAlignment="1">
      <alignment horizontal="center" vertical="center" wrapText="1"/>
    </xf>
    <xf numFmtId="0" fontId="29" fillId="0" borderId="7" xfId="0" applyFont="1" applyFill="1" applyBorder="1" applyAlignment="1">
      <alignment vertical="center" wrapText="1"/>
    </xf>
    <xf numFmtId="0" fontId="33" fillId="0" borderId="7" xfId="0" applyFont="1" applyFill="1" applyBorder="1" applyAlignment="1">
      <alignment horizontal="center" vertical="center" wrapText="1"/>
    </xf>
    <xf numFmtId="49" fontId="27" fillId="0" borderId="7" xfId="0" applyNumberFormat="1" applyFont="1" applyBorder="1" applyAlignment="1">
      <alignment vertical="center" wrapText="1"/>
    </xf>
    <xf numFmtId="0" fontId="0" fillId="0" borderId="6" xfId="0" applyBorder="1" applyAlignment="1"/>
    <xf numFmtId="0" fontId="30" fillId="0" borderId="6" xfId="0" applyFont="1" applyBorder="1" applyAlignment="1">
      <alignment horizontal="right"/>
    </xf>
    <xf numFmtId="0" fontId="35" fillId="0" borderId="7" xfId="5" applyFont="1" applyBorder="1" applyAlignment="1">
      <alignment horizontal="left" vertical="center" wrapText="1"/>
    </xf>
    <xf numFmtId="0" fontId="0" fillId="0" borderId="7" xfId="0" applyBorder="1" applyAlignment="1">
      <alignment horizontal="center"/>
    </xf>
    <xf numFmtId="0" fontId="0" fillId="0" borderId="7" xfId="0" applyBorder="1" applyAlignment="1"/>
    <xf numFmtId="49" fontId="30" fillId="0" borderId="3" xfId="0" applyNumberFormat="1" applyFont="1" applyBorder="1" applyAlignment="1">
      <alignment horizontal="center" vertical="center"/>
    </xf>
    <xf numFmtId="49" fontId="3" fillId="2" borderId="2" xfId="0" applyNumberFormat="1" applyFont="1" applyFill="1" applyBorder="1" applyAlignment="1">
      <alignment horizontal="center" vertical="center" wrapText="1"/>
    </xf>
    <xf numFmtId="0" fontId="3" fillId="2" borderId="2" xfId="0" applyFont="1" applyFill="1" applyBorder="1" applyAlignment="1">
      <alignment horizontal="center" vertical="center" wrapText="1"/>
    </xf>
    <xf numFmtId="1" fontId="3" fillId="2" borderId="2" xfId="0" applyNumberFormat="1" applyFont="1" applyFill="1" applyBorder="1" applyAlignment="1">
      <alignment horizontal="center" vertical="center" wrapText="1"/>
    </xf>
    <xf numFmtId="4" fontId="3" fillId="2" borderId="2" xfId="0" applyNumberFormat="1" applyFont="1" applyFill="1" applyBorder="1" applyAlignment="1">
      <alignment horizontal="center" vertical="center" wrapText="1"/>
    </xf>
    <xf numFmtId="0" fontId="5" fillId="0" borderId="2" xfId="0" applyFont="1" applyBorder="1" applyAlignment="1">
      <alignment horizontal="justify" vertical="center" wrapText="1"/>
    </xf>
    <xf numFmtId="0" fontId="28" fillId="0" borderId="4" xfId="0" applyFont="1" applyFill="1" applyBorder="1" applyAlignment="1">
      <alignment horizontal="left"/>
    </xf>
    <xf numFmtId="0" fontId="28" fillId="0" borderId="12" xfId="0" applyFont="1" applyFill="1" applyBorder="1" applyAlignment="1">
      <alignment horizontal="left"/>
    </xf>
    <xf numFmtId="0" fontId="28" fillId="0" borderId="12" xfId="0" applyFont="1" applyFill="1" applyBorder="1" applyAlignment="1">
      <alignment horizontal="center"/>
    </xf>
    <xf numFmtId="4" fontId="30" fillId="0" borderId="2" xfId="0" applyNumberFormat="1" applyFont="1" applyFill="1" applyBorder="1" applyAlignment="1">
      <alignment horizontal="right"/>
    </xf>
    <xf numFmtId="4" fontId="30" fillId="0" borderId="0" xfId="0" applyNumberFormat="1" applyFont="1" applyFill="1" applyBorder="1" applyAlignment="1">
      <alignment horizontal="right"/>
    </xf>
    <xf numFmtId="0" fontId="29" fillId="0" borderId="4" xfId="5" applyFont="1" applyBorder="1" applyAlignment="1">
      <alignment horizontal="center" vertical="center" wrapText="1"/>
    </xf>
    <xf numFmtId="0" fontId="34" fillId="0" borderId="4" xfId="0" applyFont="1" applyBorder="1" applyAlignment="1">
      <alignment horizontal="center" vertical="center" wrapText="1"/>
    </xf>
    <xf numFmtId="4" fontId="30" fillId="0" borderId="4" xfId="0" applyNumberFormat="1" applyFont="1" applyBorder="1" applyAlignment="1">
      <alignment horizontal="right" vertical="center"/>
    </xf>
    <xf numFmtId="0" fontId="30" fillId="0" borderId="2" xfId="0" applyFont="1" applyFill="1" applyBorder="1" applyAlignment="1">
      <alignment horizontal="center"/>
    </xf>
    <xf numFmtId="0" fontId="2" fillId="11" borderId="2" xfId="0" applyFont="1" applyFill="1" applyBorder="1" applyAlignment="1">
      <alignment horizontal="center" vertical="center" wrapText="1"/>
    </xf>
    <xf numFmtId="0" fontId="28" fillId="3" borderId="4" xfId="0" applyFont="1" applyFill="1" applyBorder="1" applyAlignment="1">
      <alignment horizontal="left"/>
    </xf>
    <xf numFmtId="4" fontId="28" fillId="0" borderId="2" xfId="0" applyNumberFormat="1" applyFont="1" applyFill="1" applyBorder="1" applyAlignment="1">
      <alignment horizontal="right" vertical="center"/>
    </xf>
    <xf numFmtId="0" fontId="28" fillId="0" borderId="2" xfId="0" applyFont="1" applyFill="1" applyBorder="1" applyAlignment="1">
      <alignment horizontal="left"/>
    </xf>
    <xf numFmtId="0" fontId="48" fillId="11" borderId="2" xfId="0" applyFont="1" applyFill="1" applyBorder="1" applyAlignment="1">
      <alignment horizontal="left"/>
    </xf>
    <xf numFmtId="0" fontId="28" fillId="0" borderId="2" xfId="0" applyFont="1" applyFill="1" applyBorder="1" applyAlignment="1">
      <alignment horizontal="left" vertical="center"/>
    </xf>
    <xf numFmtId="0" fontId="28" fillId="0" borderId="4" xfId="0" applyFont="1" applyFill="1" applyBorder="1" applyAlignment="1">
      <alignment horizontal="left" vertical="center"/>
    </xf>
    <xf numFmtId="4" fontId="30" fillId="0" borderId="2" xfId="0" applyNumberFormat="1" applyFont="1" applyFill="1" applyBorder="1" applyAlignment="1">
      <alignment horizontal="right" vertical="center"/>
    </xf>
    <xf numFmtId="0" fontId="28" fillId="0" borderId="4" xfId="0" applyFont="1" applyFill="1" applyBorder="1" applyAlignment="1">
      <alignment vertical="center"/>
    </xf>
    <xf numFmtId="0" fontId="28" fillId="0" borderId="2" xfId="0" applyFont="1" applyFill="1" applyBorder="1" applyAlignment="1">
      <alignment vertical="center"/>
    </xf>
    <xf numFmtId="0" fontId="30" fillId="0" borderId="4" xfId="0" applyFont="1" applyFill="1" applyBorder="1" applyAlignment="1">
      <alignment horizontal="center" vertical="center"/>
    </xf>
    <xf numFmtId="0" fontId="35" fillId="0" borderId="2" xfId="0" applyFont="1" applyFill="1" applyBorder="1" applyAlignment="1">
      <alignment horizontal="center" vertical="center" wrapText="1"/>
    </xf>
    <xf numFmtId="0" fontId="46" fillId="11" borderId="3" xfId="0" applyFont="1" applyFill="1" applyBorder="1" applyAlignment="1">
      <alignment horizontal="left"/>
    </xf>
    <xf numFmtId="0" fontId="29" fillId="0" borderId="2" xfId="0" applyFont="1" applyFill="1" applyBorder="1" applyAlignment="1">
      <alignment horizontal="center"/>
    </xf>
    <xf numFmtId="0" fontId="50" fillId="11" borderId="4" xfId="0" applyFont="1" applyFill="1" applyBorder="1" applyAlignment="1">
      <alignment vertical="center" wrapText="1"/>
    </xf>
    <xf numFmtId="0" fontId="46" fillId="3" borderId="4" xfId="0" applyFont="1" applyFill="1" applyBorder="1" applyAlignment="1">
      <alignment horizontal="left"/>
    </xf>
    <xf numFmtId="0" fontId="46" fillId="3" borderId="3" xfId="0" applyFont="1" applyFill="1" applyBorder="1" applyAlignment="1">
      <alignment horizontal="left"/>
    </xf>
    <xf numFmtId="0" fontId="29" fillId="3" borderId="2" xfId="0" applyFont="1" applyFill="1" applyBorder="1" applyAlignment="1">
      <alignment horizontal="center"/>
    </xf>
    <xf numFmtId="0" fontId="46" fillId="0" borderId="3" xfId="0" applyFont="1" applyFill="1" applyBorder="1" applyAlignment="1">
      <alignment horizontal="left"/>
    </xf>
    <xf numFmtId="0" fontId="46" fillId="11" borderId="2" xfId="0" applyFont="1" applyFill="1" applyBorder="1" applyAlignment="1">
      <alignment horizontal="left"/>
    </xf>
    <xf numFmtId="0" fontId="46" fillId="11" borderId="3" xfId="0" applyFont="1" applyFill="1" applyBorder="1" applyAlignment="1">
      <alignment horizontal="left" vertical="center"/>
    </xf>
    <xf numFmtId="0" fontId="46" fillId="11" borderId="0" xfId="0" applyFont="1" applyFill="1" applyBorder="1" applyAlignment="1">
      <alignment horizontal="left" vertical="center"/>
    </xf>
    <xf numFmtId="0" fontId="29" fillId="0" borderId="2" xfId="0" applyFont="1" applyFill="1" applyBorder="1" applyAlignment="1">
      <alignment horizontal="center" vertical="center"/>
    </xf>
    <xf numFmtId="0" fontId="46" fillId="11" borderId="3" xfId="0" applyFont="1" applyFill="1" applyBorder="1" applyAlignment="1">
      <alignment vertical="center"/>
    </xf>
    <xf numFmtId="0" fontId="29" fillId="0" borderId="4" xfId="0" applyFont="1" applyFill="1" applyBorder="1" applyAlignment="1">
      <alignment horizontal="center" vertical="center"/>
    </xf>
    <xf numFmtId="0" fontId="35" fillId="11" borderId="4" xfId="0" applyFont="1" applyFill="1" applyBorder="1" applyAlignment="1">
      <alignment vertical="center" wrapText="1"/>
    </xf>
    <xf numFmtId="0" fontId="29" fillId="0" borderId="5" xfId="0" applyFont="1" applyFill="1" applyBorder="1" applyAlignment="1">
      <alignment horizontal="center" vertical="center"/>
    </xf>
    <xf numFmtId="0" fontId="2" fillId="0" borderId="0" xfId="0" applyFont="1" applyAlignment="1">
      <alignment horizontal="left" vertical="center" wrapText="1"/>
    </xf>
    <xf numFmtId="0" fontId="5" fillId="0" borderId="0" xfId="0" applyFont="1" applyAlignment="1">
      <alignment horizontal="left" vertical="center" wrapText="1"/>
    </xf>
    <xf numFmtId="0" fontId="44" fillId="0" borderId="0" xfId="0" applyFont="1" applyBorder="1" applyAlignment="1"/>
    <xf numFmtId="0" fontId="46" fillId="0" borderId="3" xfId="0" applyFont="1" applyBorder="1" applyAlignment="1">
      <alignment horizontal="justify" vertical="center" wrapText="1"/>
    </xf>
    <xf numFmtId="0" fontId="0" fillId="0" borderId="4" xfId="0" applyBorder="1" applyAlignment="1">
      <alignment vertical="center" wrapText="1"/>
    </xf>
    <xf numFmtId="0" fontId="0" fillId="0" borderId="5" xfId="0" applyBorder="1" applyAlignment="1">
      <alignment vertical="center" wrapText="1"/>
    </xf>
    <xf numFmtId="49" fontId="45" fillId="13" borderId="3" xfId="0" applyNumberFormat="1" applyFont="1" applyFill="1" applyBorder="1" applyAlignment="1">
      <alignment horizontal="center" vertical="center" wrapText="1"/>
    </xf>
    <xf numFmtId="49" fontId="45" fillId="13" borderId="4" xfId="0" applyNumberFormat="1" applyFont="1" applyFill="1" applyBorder="1" applyAlignment="1">
      <alignment horizontal="center" vertical="center" wrapText="1"/>
    </xf>
    <xf numFmtId="49" fontId="45" fillId="13" borderId="5" xfId="0" applyNumberFormat="1" applyFont="1" applyFill="1" applyBorder="1" applyAlignment="1">
      <alignment horizontal="center" vertical="center" wrapText="1"/>
    </xf>
    <xf numFmtId="49" fontId="46" fillId="0" borderId="3" xfId="0" applyNumberFormat="1" applyFont="1" applyBorder="1" applyAlignment="1">
      <alignment horizontal="right" vertical="center" wrapText="1"/>
    </xf>
    <xf numFmtId="49" fontId="46" fillId="0" borderId="4" xfId="0" applyNumberFormat="1" applyFont="1" applyBorder="1" applyAlignment="1">
      <alignment horizontal="right" vertical="center" wrapText="1"/>
    </xf>
    <xf numFmtId="49" fontId="46" fillId="0" borderId="5" xfId="0" applyNumberFormat="1" applyFont="1" applyBorder="1" applyAlignment="1">
      <alignment horizontal="right" vertical="center" wrapText="1"/>
    </xf>
    <xf numFmtId="49" fontId="28" fillId="13" borderId="3" xfId="0" applyNumberFormat="1" applyFont="1" applyFill="1" applyBorder="1" applyAlignment="1">
      <alignment horizontal="right" vertical="center"/>
    </xf>
    <xf numFmtId="49" fontId="28" fillId="13" borderId="4" xfId="0" applyNumberFormat="1" applyFont="1" applyFill="1" applyBorder="1" applyAlignment="1">
      <alignment horizontal="right" vertical="center"/>
    </xf>
    <xf numFmtId="49" fontId="28" fillId="13" borderId="5" xfId="0" applyNumberFormat="1" applyFont="1" applyFill="1" applyBorder="1" applyAlignment="1">
      <alignment horizontal="right" vertical="center"/>
    </xf>
    <xf numFmtId="0" fontId="44" fillId="13" borderId="2" xfId="0" applyFont="1" applyFill="1" applyBorder="1" applyAlignment="1">
      <alignment horizontal="center"/>
    </xf>
    <xf numFmtId="4" fontId="46" fillId="13" borderId="13" xfId="0" applyNumberFormat="1" applyFont="1" applyFill="1" applyBorder="1" applyAlignment="1">
      <alignment horizontal="center" vertical="center" wrapText="1"/>
    </xf>
    <xf numFmtId="4" fontId="46" fillId="13" borderId="0" xfId="0" applyNumberFormat="1" applyFont="1" applyFill="1" applyBorder="1" applyAlignment="1">
      <alignment horizontal="center" vertical="center" wrapText="1"/>
    </xf>
    <xf numFmtId="4" fontId="46" fillId="13" borderId="15" xfId="0" applyNumberFormat="1" applyFont="1" applyFill="1" applyBorder="1" applyAlignment="1">
      <alignment horizontal="center" vertical="center" wrapText="1"/>
    </xf>
    <xf numFmtId="0" fontId="2" fillId="0" borderId="2" xfId="0" applyFont="1" applyBorder="1" applyAlignment="1">
      <alignment horizontal="center" vertical="center" wrapText="1"/>
    </xf>
    <xf numFmtId="0" fontId="28" fillId="11" borderId="3" xfId="0" applyFont="1" applyFill="1" applyBorder="1" applyAlignment="1">
      <alignment horizontal="left" vertical="center"/>
    </xf>
    <xf numFmtId="0" fontId="28" fillId="11" borderId="4" xfId="0" applyFont="1" applyFill="1" applyBorder="1" applyAlignment="1">
      <alignment horizontal="left" vertical="center"/>
    </xf>
    <xf numFmtId="49" fontId="28" fillId="0" borderId="3" xfId="0" applyNumberFormat="1" applyFont="1" applyFill="1" applyBorder="1" applyAlignment="1">
      <alignment horizontal="left" vertical="center"/>
    </xf>
    <xf numFmtId="0" fontId="0" fillId="0" borderId="4" xfId="0" applyBorder="1" applyAlignment="1">
      <alignment vertical="center"/>
    </xf>
    <xf numFmtId="0" fontId="0" fillId="0" borderId="5" xfId="0" applyBorder="1" applyAlignment="1">
      <alignment vertical="center"/>
    </xf>
    <xf numFmtId="0" fontId="28" fillId="11" borderId="4" xfId="0" applyFont="1" applyFill="1" applyBorder="1" applyAlignment="1">
      <alignment vertical="center"/>
    </xf>
    <xf numFmtId="0" fontId="28" fillId="10" borderId="3" xfId="0" applyFont="1" applyFill="1" applyBorder="1" applyAlignment="1">
      <alignment horizontal="center" vertical="center"/>
    </xf>
    <xf numFmtId="0" fontId="0" fillId="0" borderId="4" xfId="0" applyBorder="1" applyAlignment="1"/>
    <xf numFmtId="0" fontId="0" fillId="0" borderId="5" xfId="0" applyBorder="1" applyAlignment="1"/>
    <xf numFmtId="0" fontId="28" fillId="10" borderId="2" xfId="0" applyFont="1" applyFill="1" applyBorder="1" applyAlignment="1">
      <alignment horizontal="center"/>
    </xf>
    <xf numFmtId="49" fontId="30" fillId="0" borderId="3" xfId="0" applyNumberFormat="1" applyFont="1" applyBorder="1" applyAlignment="1">
      <alignment horizontal="center" vertical="center"/>
    </xf>
    <xf numFmtId="0" fontId="0" fillId="0" borderId="12" xfId="0" applyBorder="1" applyAlignment="1"/>
    <xf numFmtId="0" fontId="0" fillId="0" borderId="14" xfId="0" applyBorder="1" applyAlignment="1"/>
    <xf numFmtId="0" fontId="28" fillId="12" borderId="2" xfId="0" applyFont="1" applyFill="1" applyBorder="1" applyAlignment="1">
      <alignment horizontal="center" vertical="center"/>
    </xf>
    <xf numFmtId="0" fontId="28" fillId="10" borderId="2" xfId="0" applyFont="1" applyFill="1" applyBorder="1" applyAlignment="1">
      <alignment horizontal="center" vertical="center"/>
    </xf>
    <xf numFmtId="0" fontId="30" fillId="10" borderId="2" xfId="0" applyFont="1" applyFill="1" applyBorder="1" applyAlignment="1">
      <alignment horizontal="center" vertical="center"/>
    </xf>
    <xf numFmtId="0" fontId="30" fillId="12" borderId="2" xfId="0" applyFont="1" applyFill="1" applyBorder="1" applyAlignment="1">
      <alignment horizontal="center" vertical="center"/>
    </xf>
    <xf numFmtId="0" fontId="28" fillId="11" borderId="3" xfId="0" applyFont="1" applyFill="1" applyBorder="1" applyAlignment="1">
      <alignment horizontal="left"/>
    </xf>
    <xf numFmtId="0" fontId="28" fillId="11" borderId="4" xfId="0" applyFont="1" applyFill="1" applyBorder="1" applyAlignment="1">
      <alignment horizontal="left"/>
    </xf>
    <xf numFmtId="0" fontId="28" fillId="0" borderId="3" xfId="0" applyFont="1" applyFill="1" applyBorder="1" applyAlignment="1">
      <alignment horizontal="left"/>
    </xf>
    <xf numFmtId="0" fontId="28" fillId="0" borderId="4" xfId="0" applyFont="1" applyFill="1" applyBorder="1" applyAlignment="1">
      <alignment horizontal="left"/>
    </xf>
    <xf numFmtId="0" fontId="28" fillId="10" borderId="4" xfId="0" applyFont="1" applyFill="1" applyBorder="1" applyAlignment="1">
      <alignment horizontal="center" vertical="center"/>
    </xf>
    <xf numFmtId="0" fontId="28" fillId="10" borderId="5" xfId="0" applyFont="1" applyFill="1" applyBorder="1" applyAlignment="1">
      <alignment horizontal="center" vertical="center"/>
    </xf>
    <xf numFmtId="0" fontId="30" fillId="0" borderId="3" xfId="0" applyFont="1" applyBorder="1" applyAlignment="1">
      <alignment horizontal="center"/>
    </xf>
    <xf numFmtId="0" fontId="30" fillId="0" borderId="12" xfId="0" applyFont="1" applyBorder="1" applyAlignment="1">
      <alignment horizontal="center"/>
    </xf>
    <xf numFmtId="0" fontId="28" fillId="9" borderId="2" xfId="0" applyFont="1" applyFill="1" applyBorder="1" applyAlignment="1">
      <alignment horizontal="center" vertical="center"/>
    </xf>
    <xf numFmtId="0" fontId="28" fillId="0" borderId="3" xfId="0" applyFont="1" applyFill="1" applyBorder="1" applyAlignment="1">
      <alignment horizontal="center"/>
    </xf>
    <xf numFmtId="0" fontId="28" fillId="0" borderId="5" xfId="0" applyFont="1" applyFill="1" applyBorder="1" applyAlignment="1">
      <alignment horizontal="center"/>
    </xf>
    <xf numFmtId="0" fontId="5" fillId="9" borderId="2" xfId="0" applyFont="1" applyFill="1" applyBorder="1" applyAlignment="1">
      <alignment horizontal="center" vertical="center" wrapText="1"/>
    </xf>
    <xf numFmtId="0" fontId="27" fillId="0" borderId="2" xfId="0" applyFont="1" applyBorder="1" applyAlignment="1">
      <alignment horizontal="center" vertical="center" wrapText="1"/>
    </xf>
    <xf numFmtId="0" fontId="27" fillId="0" borderId="11" xfId="0" applyFont="1" applyBorder="1" applyAlignment="1">
      <alignment horizontal="center" vertical="center" wrapText="1"/>
    </xf>
    <xf numFmtId="0" fontId="27" fillId="0" borderId="12" xfId="0" applyFont="1" applyBorder="1" applyAlignment="1">
      <alignment horizontal="center" vertical="center" wrapText="1"/>
    </xf>
    <xf numFmtId="49" fontId="2" fillId="3" borderId="2" xfId="0" applyNumberFormat="1" applyFont="1" applyFill="1" applyBorder="1" applyAlignment="1">
      <alignment horizontal="center" vertical="center" wrapText="1"/>
    </xf>
    <xf numFmtId="0" fontId="5" fillId="9" borderId="2" xfId="0" applyFont="1" applyFill="1" applyBorder="1" applyAlignment="1">
      <alignment horizontal="right" vertical="center" wrapText="1"/>
    </xf>
    <xf numFmtId="0" fontId="5" fillId="3" borderId="3" xfId="0" applyFont="1" applyFill="1" applyBorder="1" applyAlignment="1">
      <alignment horizontal="right" vertical="center" wrapText="1"/>
    </xf>
    <xf numFmtId="0" fontId="0" fillId="3" borderId="4" xfId="0" applyFill="1" applyBorder="1" applyAlignment="1">
      <alignment horizontal="right" vertical="center" wrapText="1"/>
    </xf>
    <xf numFmtId="0" fontId="0" fillId="3" borderId="5" xfId="0" applyFill="1" applyBorder="1" applyAlignment="1">
      <alignment horizontal="right" vertical="center" wrapText="1"/>
    </xf>
    <xf numFmtId="0" fontId="6" fillId="3" borderId="2"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9" borderId="3" xfId="0" applyFont="1" applyFill="1" applyBorder="1" applyAlignment="1">
      <alignment horizontal="center" vertical="center" wrapText="1"/>
    </xf>
    <xf numFmtId="0" fontId="5" fillId="9" borderId="4" xfId="0" applyFont="1" applyFill="1" applyBorder="1" applyAlignment="1">
      <alignment horizontal="center" vertical="center" wrapText="1"/>
    </xf>
    <xf numFmtId="0" fontId="5" fillId="9" borderId="5"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9" borderId="7" xfId="0" applyFont="1" applyFill="1" applyBorder="1" applyAlignment="1">
      <alignment horizontal="right" vertical="center" wrapText="1"/>
    </xf>
    <xf numFmtId="49" fontId="2" fillId="3" borderId="3" xfId="0" applyNumberFormat="1" applyFont="1" applyFill="1" applyBorder="1" applyAlignment="1">
      <alignment horizontal="center" vertical="center" wrapText="1"/>
    </xf>
    <xf numFmtId="49" fontId="2" fillId="3" borderId="4" xfId="0" applyNumberFormat="1" applyFont="1" applyFill="1" applyBorder="1" applyAlignment="1">
      <alignment horizontal="center" vertical="center" wrapText="1"/>
    </xf>
    <xf numFmtId="0" fontId="5" fillId="9" borderId="3" xfId="0" applyFont="1" applyFill="1" applyBorder="1" applyAlignment="1">
      <alignment horizontal="right" vertical="center" wrapText="1"/>
    </xf>
    <xf numFmtId="0" fontId="5" fillId="9" borderId="4" xfId="0" applyFont="1" applyFill="1" applyBorder="1" applyAlignment="1">
      <alignment horizontal="right" vertical="center" wrapText="1"/>
    </xf>
    <xf numFmtId="0" fontId="5" fillId="9" borderId="5" xfId="0" applyFont="1" applyFill="1" applyBorder="1" applyAlignment="1">
      <alignment horizontal="right" vertical="center" wrapText="1"/>
    </xf>
    <xf numFmtId="49" fontId="2" fillId="3" borderId="6" xfId="0" applyNumberFormat="1" applyFont="1" applyFill="1" applyBorder="1" applyAlignment="1">
      <alignment horizontal="center" vertical="center" wrapText="1"/>
    </xf>
    <xf numFmtId="0" fontId="5" fillId="3" borderId="2" xfId="0" applyFont="1" applyFill="1" applyBorder="1" applyAlignment="1">
      <alignment horizontal="center" vertical="center" wrapText="1"/>
    </xf>
    <xf numFmtId="0" fontId="11" fillId="4" borderId="3" xfId="0" applyFont="1" applyFill="1" applyBorder="1" applyAlignment="1">
      <alignment horizontal="center" wrapText="1"/>
    </xf>
    <xf numFmtId="0" fontId="11" fillId="4" borderId="4" xfId="0" applyFont="1" applyFill="1" applyBorder="1" applyAlignment="1">
      <alignment horizontal="center" wrapText="1"/>
    </xf>
    <xf numFmtId="0" fontId="11" fillId="4" borderId="5" xfId="0" applyFont="1" applyFill="1" applyBorder="1" applyAlignment="1">
      <alignment horizontal="center" wrapText="1"/>
    </xf>
    <xf numFmtId="0" fontId="11" fillId="7" borderId="3" xfId="0" applyFont="1" applyFill="1" applyBorder="1" applyAlignment="1">
      <alignment horizontal="center" vertical="center" wrapText="1"/>
    </xf>
    <xf numFmtId="0" fontId="11" fillId="7" borderId="4" xfId="0" applyFont="1" applyFill="1" applyBorder="1" applyAlignment="1">
      <alignment horizontal="center" vertical="center" wrapText="1"/>
    </xf>
    <xf numFmtId="0" fontId="11" fillId="7" borderId="5" xfId="0" applyFont="1" applyFill="1" applyBorder="1" applyAlignment="1">
      <alignment horizontal="center" vertical="center" wrapText="1"/>
    </xf>
    <xf numFmtId="0" fontId="21" fillId="0" borderId="2" xfId="0" applyFont="1" applyBorder="1" applyAlignment="1">
      <alignment horizontal="justify" wrapText="1"/>
    </xf>
    <xf numFmtId="0" fontId="0" fillId="0" borderId="2" xfId="0" applyBorder="1" applyAlignment="1">
      <alignment wrapText="1"/>
    </xf>
    <xf numFmtId="0" fontId="11" fillId="8" borderId="3" xfId="0" applyFont="1" applyFill="1" applyBorder="1" applyAlignment="1">
      <alignment horizontal="center" wrapText="1"/>
    </xf>
    <xf numFmtId="0" fontId="11" fillId="8" borderId="4" xfId="0" applyFont="1" applyFill="1" applyBorder="1" applyAlignment="1">
      <alignment horizontal="center" wrapText="1"/>
    </xf>
    <xf numFmtId="0" fontId="0" fillId="0" borderId="5" xfId="0" applyBorder="1" applyAlignment="1">
      <alignment horizontal="center" wrapText="1"/>
    </xf>
    <xf numFmtId="0" fontId="24" fillId="3" borderId="2" xfId="0" applyFont="1" applyFill="1" applyBorder="1" applyAlignment="1">
      <alignment horizontal="center" vertical="center" wrapText="1"/>
    </xf>
    <xf numFmtId="49" fontId="5" fillId="3" borderId="2" xfId="0" applyNumberFormat="1" applyFont="1" applyFill="1" applyBorder="1" applyAlignment="1">
      <alignment horizontal="left" vertical="center" wrapText="1"/>
    </xf>
    <xf numFmtId="49" fontId="5" fillId="3" borderId="6" xfId="0" applyNumberFormat="1" applyFont="1" applyFill="1" applyBorder="1" applyAlignment="1">
      <alignment horizontal="left" vertical="center" wrapText="1"/>
    </xf>
    <xf numFmtId="0" fontId="11" fillId="4" borderId="3" xfId="0" applyFont="1" applyFill="1" applyBorder="1" applyAlignment="1">
      <alignment horizontal="center" vertical="center" wrapText="1"/>
    </xf>
    <xf numFmtId="0" fontId="11" fillId="4" borderId="4" xfId="0" applyFont="1" applyFill="1" applyBorder="1" applyAlignment="1">
      <alignment horizontal="center" vertical="center" wrapText="1"/>
    </xf>
    <xf numFmtId="0" fontId="11" fillId="4" borderId="5" xfId="0" applyFont="1" applyFill="1" applyBorder="1" applyAlignment="1">
      <alignment horizontal="center" vertical="center" wrapText="1"/>
    </xf>
    <xf numFmtId="0" fontId="11" fillId="7" borderId="2" xfId="0" applyFont="1" applyFill="1" applyBorder="1" applyAlignment="1">
      <alignment horizontal="center" vertical="center" wrapText="1"/>
    </xf>
    <xf numFmtId="2" fontId="18" fillId="7" borderId="3" xfId="0" applyNumberFormat="1" applyFont="1" applyFill="1" applyBorder="1" applyAlignment="1">
      <alignment horizontal="right" vertical="center"/>
    </xf>
    <xf numFmtId="2" fontId="18" fillId="7" borderId="4" xfId="0" applyNumberFormat="1" applyFont="1" applyFill="1" applyBorder="1" applyAlignment="1">
      <alignment horizontal="right" vertical="center"/>
    </xf>
    <xf numFmtId="2" fontId="18" fillId="7" borderId="5" xfId="0" applyNumberFormat="1" applyFont="1" applyFill="1" applyBorder="1" applyAlignment="1">
      <alignment horizontal="right" vertical="center"/>
    </xf>
    <xf numFmtId="2" fontId="18" fillId="7" borderId="3" xfId="0" applyNumberFormat="1" applyFont="1" applyFill="1" applyBorder="1" applyAlignment="1">
      <alignment horizontal="left" vertical="center"/>
    </xf>
    <xf numFmtId="2" fontId="18" fillId="7" borderId="4" xfId="0" applyNumberFormat="1" applyFont="1" applyFill="1" applyBorder="1" applyAlignment="1">
      <alignment horizontal="left" vertical="center"/>
    </xf>
    <xf numFmtId="2" fontId="18" fillId="7" borderId="5" xfId="0" applyNumberFormat="1" applyFont="1" applyFill="1" applyBorder="1" applyAlignment="1">
      <alignment horizontal="left" vertical="center"/>
    </xf>
    <xf numFmtId="49" fontId="8" fillId="3" borderId="6" xfId="0" applyNumberFormat="1" applyFont="1" applyFill="1" applyBorder="1" applyAlignment="1">
      <alignment horizontal="center" vertical="center" wrapText="1"/>
    </xf>
    <xf numFmtId="49" fontId="8" fillId="3" borderId="7" xfId="0" applyNumberFormat="1" applyFont="1" applyFill="1" applyBorder="1" applyAlignment="1">
      <alignment horizontal="center" vertical="center" wrapText="1"/>
    </xf>
    <xf numFmtId="49" fontId="8" fillId="3" borderId="8" xfId="0" applyNumberFormat="1" applyFont="1" applyFill="1" applyBorder="1" applyAlignment="1">
      <alignment horizontal="center" vertical="center" wrapText="1"/>
    </xf>
    <xf numFmtId="0" fontId="11" fillId="3" borderId="6" xfId="0" applyFont="1" applyFill="1" applyBorder="1" applyAlignment="1">
      <alignment horizontal="center" wrapText="1"/>
    </xf>
    <xf numFmtId="0" fontId="11" fillId="3" borderId="8" xfId="0" applyFont="1" applyFill="1" applyBorder="1" applyAlignment="1">
      <alignment horizontal="center" wrapText="1"/>
    </xf>
    <xf numFmtId="0" fontId="11" fillId="3" borderId="7" xfId="0" applyFont="1" applyFill="1" applyBorder="1" applyAlignment="1">
      <alignment horizontal="center" wrapText="1"/>
    </xf>
    <xf numFmtId="2" fontId="18" fillId="7" borderId="3" xfId="0" applyNumberFormat="1" applyFont="1" applyFill="1" applyBorder="1" applyAlignment="1">
      <alignment horizontal="right" vertical="top"/>
    </xf>
    <xf numFmtId="2" fontId="18" fillId="7" borderId="4" xfId="0" applyNumberFormat="1" applyFont="1" applyFill="1" applyBorder="1" applyAlignment="1">
      <alignment horizontal="right" vertical="top"/>
    </xf>
    <xf numFmtId="2" fontId="18" fillId="7" borderId="5" xfId="0" applyNumberFormat="1" applyFont="1" applyFill="1" applyBorder="1" applyAlignment="1">
      <alignment horizontal="right" vertical="top"/>
    </xf>
    <xf numFmtId="0" fontId="7" fillId="5" borderId="2" xfId="0" applyFont="1" applyFill="1" applyBorder="1" applyAlignment="1">
      <alignment horizontal="center" wrapText="1"/>
    </xf>
    <xf numFmtId="4" fontId="15" fillId="0" borderId="6" xfId="0" applyNumberFormat="1" applyFont="1" applyFill="1" applyBorder="1" applyAlignment="1">
      <alignment vertical="justify"/>
    </xf>
    <xf numFmtId="0" fontId="0" fillId="0" borderId="7" xfId="0" applyBorder="1" applyAlignment="1">
      <alignment vertical="justify"/>
    </xf>
    <xf numFmtId="0" fontId="15" fillId="0" borderId="6" xfId="0" applyFont="1" applyFill="1" applyBorder="1" applyAlignment="1">
      <alignment horizontal="center"/>
    </xf>
    <xf numFmtId="0" fontId="15" fillId="0" borderId="7" xfId="0" applyFont="1" applyFill="1" applyBorder="1" applyAlignment="1">
      <alignment horizontal="center"/>
    </xf>
    <xf numFmtId="2" fontId="15" fillId="0" borderId="6" xfId="0" applyNumberFormat="1" applyFont="1" applyFill="1" applyBorder="1" applyAlignment="1">
      <alignment horizontal="center"/>
    </xf>
    <xf numFmtId="2" fontId="15" fillId="0" borderId="7" xfId="0" applyNumberFormat="1" applyFont="1" applyFill="1" applyBorder="1" applyAlignment="1">
      <alignment horizontal="center"/>
    </xf>
    <xf numFmtId="0" fontId="6" fillId="6" borderId="3" xfId="0" applyFont="1" applyFill="1" applyBorder="1" applyAlignment="1">
      <alignment horizontal="right" vertical="center"/>
    </xf>
    <xf numFmtId="0" fontId="6" fillId="6" borderId="4" xfId="0" applyFont="1" applyFill="1" applyBorder="1" applyAlignment="1">
      <alignment horizontal="right" vertical="center"/>
    </xf>
    <xf numFmtId="0" fontId="6" fillId="6" borderId="5" xfId="0" applyFont="1" applyFill="1" applyBorder="1" applyAlignment="1">
      <alignment horizontal="right" vertical="center"/>
    </xf>
    <xf numFmtId="0" fontId="7" fillId="4" borderId="3" xfId="0" applyFont="1" applyFill="1" applyBorder="1" applyAlignment="1">
      <alignment horizontal="right" vertical="center" wrapText="1"/>
    </xf>
    <xf numFmtId="0" fontId="7" fillId="4" borderId="4" xfId="0" applyFont="1" applyFill="1" applyBorder="1" applyAlignment="1">
      <alignment horizontal="right" vertical="center" wrapText="1"/>
    </xf>
    <xf numFmtId="0" fontId="7" fillId="4" borderId="5" xfId="0" applyFont="1" applyFill="1" applyBorder="1" applyAlignment="1">
      <alignment horizontal="right" vertical="center" wrapText="1"/>
    </xf>
    <xf numFmtId="0" fontId="3" fillId="0" borderId="0" xfId="0" applyFont="1" applyAlignment="1">
      <alignment horizontal="center" vertical="center"/>
    </xf>
    <xf numFmtId="0" fontId="5" fillId="0" borderId="0" xfId="0" applyFont="1" applyAlignment="1">
      <alignment vertical="center"/>
    </xf>
    <xf numFmtId="0" fontId="2" fillId="0" borderId="0" xfId="0" applyFont="1" applyAlignment="1">
      <alignment vertical="center"/>
    </xf>
    <xf numFmtId="0" fontId="7" fillId="4" borderId="3" xfId="0" applyFont="1" applyFill="1" applyBorder="1" applyAlignment="1">
      <alignment horizontal="center" wrapText="1"/>
    </xf>
    <xf numFmtId="0" fontId="7" fillId="4" borderId="4" xfId="0" applyFont="1" applyFill="1" applyBorder="1" applyAlignment="1">
      <alignment horizontal="center" wrapText="1"/>
    </xf>
    <xf numFmtId="0" fontId="7" fillId="4" borderId="5" xfId="0" applyFont="1" applyFill="1" applyBorder="1" applyAlignment="1">
      <alignment horizont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11" fillId="7" borderId="2" xfId="0" applyFont="1" applyFill="1" applyBorder="1" applyAlignment="1">
      <alignment horizontal="center" wrapText="1"/>
    </xf>
  </cellXfs>
  <cellStyles count="7">
    <cellStyle name="Comma" xfId="1" builtinId="3"/>
    <cellStyle name="Comma [0]" xfId="2" builtinId="6"/>
    <cellStyle name="Normal" xfId="0" builtinId="0"/>
    <cellStyle name="Normal 2" xfId="4"/>
    <cellStyle name="Normal 3" xfId="3"/>
    <cellStyle name="Normal_Kalkulacija" xfId="5"/>
    <cellStyle name="Style 1"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28575</xdr:colOff>
      <xdr:row>900</xdr:row>
      <xdr:rowOff>0</xdr:rowOff>
    </xdr:from>
    <xdr:to>
      <xdr:col>1</xdr:col>
      <xdr:colOff>3467100</xdr:colOff>
      <xdr:row>904</xdr:row>
      <xdr:rowOff>152400</xdr:rowOff>
    </xdr:to>
    <xdr:sp macro="" textlink="">
      <xdr:nvSpPr>
        <xdr:cNvPr id="2" name="Rectangle 1"/>
        <xdr:cNvSpPr/>
      </xdr:nvSpPr>
      <xdr:spPr>
        <a:xfrm>
          <a:off x="581025" y="368627025"/>
          <a:ext cx="3438525" cy="8001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sr-Cyrl-RS" sz="1100">
              <a:solidFill>
                <a:sysClr val="windowText" lastClr="000000"/>
              </a:solidFill>
            </a:rPr>
            <a:t>Датум</a:t>
          </a:r>
          <a:endParaRPr lang="en-US" sz="1100">
            <a:solidFill>
              <a:sysClr val="windowText" lastClr="000000"/>
            </a:solidFill>
          </a:endParaRPr>
        </a:p>
      </xdr:txBody>
    </xdr:sp>
    <xdr:clientData/>
  </xdr:twoCellAnchor>
  <xdr:twoCellAnchor>
    <xdr:from>
      <xdr:col>3</xdr:col>
      <xdr:colOff>314325</xdr:colOff>
      <xdr:row>900</xdr:row>
      <xdr:rowOff>0</xdr:rowOff>
    </xdr:from>
    <xdr:to>
      <xdr:col>6</xdr:col>
      <xdr:colOff>1314450</xdr:colOff>
      <xdr:row>904</xdr:row>
      <xdr:rowOff>152400</xdr:rowOff>
    </xdr:to>
    <xdr:sp macro="" textlink="">
      <xdr:nvSpPr>
        <xdr:cNvPr id="3" name="Rectangle 2"/>
        <xdr:cNvSpPr/>
      </xdr:nvSpPr>
      <xdr:spPr>
        <a:xfrm>
          <a:off x="5524500" y="368627025"/>
          <a:ext cx="3133725" cy="8001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sr-Cyrl-RS" sz="1100">
              <a:solidFill>
                <a:sysClr val="windowText" lastClr="000000"/>
              </a:solidFill>
            </a:rPr>
            <a:t>Понуђач</a:t>
          </a:r>
          <a:endParaRPr lang="en-US" sz="1100">
            <a:solidFill>
              <a:sysClr val="windowText" lastClr="000000"/>
            </a:solidFil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B912"/>
  <sheetViews>
    <sheetView tabSelected="1" topLeftCell="A881" workbookViewId="0">
      <selection activeCell="E840" sqref="E840"/>
    </sheetView>
  </sheetViews>
  <sheetFormatPr defaultRowHeight="12.75" x14ac:dyDescent="0.25"/>
  <cols>
    <col min="1" max="1" width="8.28515625" style="1" bestFit="1" customWidth="1"/>
    <col min="2" max="2" width="52.140625" style="172" bestFit="1" customWidth="1"/>
    <col min="3" max="3" width="17.7109375" style="172" bestFit="1" customWidth="1"/>
    <col min="4" max="4" width="10.140625" style="2" customWidth="1"/>
    <col min="5" max="5" width="10.5703125" style="173" customWidth="1"/>
    <col min="6" max="6" width="11.28515625" style="109" bestFit="1" customWidth="1"/>
    <col min="7" max="7" width="19.85546875" style="174" customWidth="1"/>
    <col min="8" max="8" width="12.28515625" style="2" hidden="1" customWidth="1"/>
    <col min="9" max="10" width="8.42578125" style="2" hidden="1" customWidth="1"/>
    <col min="11" max="11" width="6.42578125" style="2" hidden="1" customWidth="1"/>
    <col min="12" max="12" width="10.42578125" style="2" hidden="1" customWidth="1"/>
    <col min="13" max="13" width="6.42578125" style="2" hidden="1" customWidth="1"/>
    <col min="14" max="14" width="11.42578125" style="2" hidden="1" customWidth="1"/>
    <col min="15" max="15" width="6.42578125" style="2" hidden="1" customWidth="1"/>
    <col min="16" max="16" width="0" style="2" hidden="1" customWidth="1"/>
    <col min="17" max="17" width="18.140625" style="2" customWidth="1"/>
    <col min="18" max="18" width="16.42578125" style="2" customWidth="1"/>
    <col min="19" max="16384" width="9.140625" style="2"/>
  </cols>
  <sheetData>
    <row r="2" spans="1:18" x14ac:dyDescent="0.25">
      <c r="B2" s="417" t="s">
        <v>0</v>
      </c>
      <c r="C2" s="417"/>
      <c r="D2" s="417"/>
      <c r="E2" s="417"/>
      <c r="F2" s="417"/>
      <c r="G2" s="417"/>
    </row>
    <row r="3" spans="1:18" x14ac:dyDescent="0.25">
      <c r="B3" s="3"/>
      <c r="C3" s="3"/>
      <c r="D3" s="4"/>
      <c r="E3" s="5"/>
      <c r="F3" s="6"/>
      <c r="G3" s="7"/>
    </row>
    <row r="4" spans="1:18" x14ac:dyDescent="0.25">
      <c r="B4" s="8"/>
      <c r="C4" s="8"/>
      <c r="D4" s="4"/>
      <c r="E4" s="5"/>
      <c r="F4" s="6"/>
      <c r="G4" s="7"/>
    </row>
    <row r="5" spans="1:18" x14ac:dyDescent="0.25">
      <c r="B5" s="418" t="s">
        <v>1</v>
      </c>
      <c r="C5" s="418"/>
      <c r="D5" s="418"/>
      <c r="E5" s="419"/>
      <c r="F5" s="419"/>
      <c r="G5" s="419"/>
    </row>
    <row r="6" spans="1:18" x14ac:dyDescent="0.25">
      <c r="A6" s="9"/>
      <c r="B6" s="10"/>
      <c r="C6" s="10"/>
      <c r="D6" s="10"/>
      <c r="E6" s="11"/>
      <c r="F6" s="12"/>
      <c r="G6" s="13"/>
    </row>
    <row r="7" spans="1:18" ht="38.25" x14ac:dyDescent="0.25">
      <c r="A7" s="256" t="s">
        <v>2</v>
      </c>
      <c r="B7" s="257" t="s">
        <v>3</v>
      </c>
      <c r="C7" s="257" t="s">
        <v>4</v>
      </c>
      <c r="D7" s="257" t="s">
        <v>5</v>
      </c>
      <c r="E7" s="258" t="s">
        <v>6</v>
      </c>
      <c r="F7" s="259" t="s">
        <v>1432</v>
      </c>
      <c r="G7" s="259" t="s">
        <v>1433</v>
      </c>
      <c r="H7" s="176"/>
      <c r="I7" s="176"/>
      <c r="J7" s="176"/>
      <c r="K7" s="176"/>
      <c r="L7" s="176"/>
      <c r="M7" s="176"/>
      <c r="N7" s="176"/>
      <c r="O7" s="176"/>
      <c r="P7" s="176"/>
      <c r="Q7" s="259" t="s">
        <v>1434</v>
      </c>
      <c r="R7" s="259" t="s">
        <v>1435</v>
      </c>
    </row>
    <row r="8" spans="1:18" s="14" customFormat="1" x14ac:dyDescent="0.25">
      <c r="A8" s="205">
        <v>1</v>
      </c>
      <c r="B8" s="204">
        <v>2</v>
      </c>
      <c r="C8" s="205">
        <v>3</v>
      </c>
      <c r="D8" s="205" t="s">
        <v>7</v>
      </c>
      <c r="E8" s="204">
        <v>5</v>
      </c>
      <c r="F8" s="204">
        <v>6</v>
      </c>
      <c r="G8" s="205">
        <v>7</v>
      </c>
      <c r="H8" s="176"/>
      <c r="I8" s="176"/>
      <c r="J8" s="176"/>
      <c r="K8" s="176"/>
      <c r="L8" s="176"/>
      <c r="M8" s="176"/>
      <c r="N8" s="176"/>
      <c r="O8" s="176"/>
      <c r="P8" s="176"/>
      <c r="Q8" s="18">
        <v>8</v>
      </c>
      <c r="R8" s="18">
        <v>9</v>
      </c>
    </row>
    <row r="9" spans="1:18" ht="15" x14ac:dyDescent="0.25">
      <c r="A9" s="15">
        <v>1</v>
      </c>
      <c r="B9" s="420" t="s">
        <v>8</v>
      </c>
      <c r="C9" s="421"/>
      <c r="D9" s="421"/>
      <c r="E9" s="421"/>
      <c r="F9" s="421"/>
      <c r="G9" s="422"/>
      <c r="Q9" s="211"/>
      <c r="R9" s="211"/>
    </row>
    <row r="10" spans="1:18" ht="15" x14ac:dyDescent="0.25">
      <c r="A10" s="16" t="s">
        <v>9</v>
      </c>
      <c r="B10" s="404" t="s">
        <v>10</v>
      </c>
      <c r="C10" s="404"/>
      <c r="D10" s="404"/>
      <c r="E10" s="404"/>
      <c r="F10" s="404"/>
      <c r="G10" s="404"/>
      <c r="Q10" s="208"/>
      <c r="R10" s="208"/>
    </row>
    <row r="11" spans="1:18" ht="71.25" x14ac:dyDescent="0.2">
      <c r="A11" s="16" t="s">
        <v>11</v>
      </c>
      <c r="B11" s="17" t="s">
        <v>12</v>
      </c>
      <c r="C11" s="18" t="s">
        <v>13</v>
      </c>
      <c r="D11" s="19" t="s">
        <v>14</v>
      </c>
      <c r="E11" s="20"/>
      <c r="F11" s="21"/>
      <c r="G11" s="22"/>
      <c r="Q11" s="90"/>
      <c r="R11" s="90"/>
    </row>
    <row r="12" spans="1:18" ht="28.5" x14ac:dyDescent="0.2">
      <c r="A12" s="16" t="s">
        <v>15</v>
      </c>
      <c r="B12" s="23" t="s">
        <v>16</v>
      </c>
      <c r="C12" s="18" t="s">
        <v>13</v>
      </c>
      <c r="D12" s="24" t="s">
        <v>17</v>
      </c>
      <c r="E12" s="20">
        <v>3000</v>
      </c>
      <c r="F12" s="21"/>
      <c r="G12" s="22"/>
      <c r="Q12" s="90"/>
      <c r="R12" s="90"/>
    </row>
    <row r="13" spans="1:18" ht="114" x14ac:dyDescent="0.2">
      <c r="A13" s="16" t="s">
        <v>18</v>
      </c>
      <c r="B13" s="23" t="s">
        <v>19</v>
      </c>
      <c r="C13" s="18" t="s">
        <v>13</v>
      </c>
      <c r="D13" s="24" t="s">
        <v>20</v>
      </c>
      <c r="E13" s="20">
        <f>10</f>
        <v>10</v>
      </c>
      <c r="F13" s="21"/>
      <c r="G13" s="22"/>
      <c r="Q13" s="90"/>
      <c r="R13" s="90"/>
    </row>
    <row r="14" spans="1:18" ht="42.75" x14ac:dyDescent="0.2">
      <c r="A14" s="16" t="s">
        <v>21</v>
      </c>
      <c r="B14" s="23" t="s">
        <v>22</v>
      </c>
      <c r="C14" s="18" t="s">
        <v>13</v>
      </c>
      <c r="D14" s="19" t="s">
        <v>14</v>
      </c>
      <c r="E14" s="20"/>
      <c r="F14" s="21"/>
      <c r="G14" s="22"/>
      <c r="Q14" s="90"/>
      <c r="R14" s="90"/>
    </row>
    <row r="15" spans="1:18" ht="15" x14ac:dyDescent="0.2">
      <c r="A15" s="16"/>
      <c r="B15" s="411" t="s">
        <v>23</v>
      </c>
      <c r="C15" s="412"/>
      <c r="D15" s="412"/>
      <c r="E15" s="412"/>
      <c r="F15" s="413"/>
      <c r="G15" s="22"/>
      <c r="Q15" s="90"/>
      <c r="R15" s="90"/>
    </row>
    <row r="16" spans="1:18" ht="59.25" x14ac:dyDescent="0.2">
      <c r="A16" s="16" t="s">
        <v>24</v>
      </c>
      <c r="B16" s="23" t="s">
        <v>25</v>
      </c>
      <c r="C16" s="18" t="s">
        <v>13</v>
      </c>
      <c r="D16" s="24" t="s">
        <v>26</v>
      </c>
      <c r="E16" s="20">
        <f>1.8*1.2*1.5*1.1*4</f>
        <v>14.256000000000002</v>
      </c>
      <c r="F16" s="22"/>
      <c r="G16" s="22"/>
      <c r="Q16" s="90"/>
      <c r="R16" s="90"/>
    </row>
    <row r="17" spans="1:18" ht="59.25" x14ac:dyDescent="0.2">
      <c r="A17" s="16" t="s">
        <v>27</v>
      </c>
      <c r="B17" s="23" t="s">
        <v>28</v>
      </c>
      <c r="C17" s="18" t="s">
        <v>13</v>
      </c>
      <c r="D17" s="24" t="s">
        <v>26</v>
      </c>
      <c r="E17" s="20">
        <f>1.4*1*1.5</f>
        <v>2.0999999999999996</v>
      </c>
      <c r="F17" s="22"/>
      <c r="G17" s="22"/>
      <c r="Q17" s="90"/>
      <c r="R17" s="90"/>
    </row>
    <row r="18" spans="1:18" ht="73.5" x14ac:dyDescent="0.2">
      <c r="A18" s="16" t="s">
        <v>29</v>
      </c>
      <c r="B18" s="23" t="s">
        <v>30</v>
      </c>
      <c r="C18" s="18" t="s">
        <v>13</v>
      </c>
      <c r="D18" s="25" t="s">
        <v>26</v>
      </c>
      <c r="E18" s="20">
        <f>1.8*1.2*0.4*1.1*4</f>
        <v>3.8016000000000005</v>
      </c>
      <c r="F18" s="22"/>
      <c r="G18" s="22"/>
      <c r="Q18" s="90"/>
      <c r="R18" s="90"/>
    </row>
    <row r="19" spans="1:18" ht="59.25" x14ac:dyDescent="0.2">
      <c r="A19" s="16" t="s">
        <v>31</v>
      </c>
      <c r="B19" s="23" t="s">
        <v>32</v>
      </c>
      <c r="C19" s="18" t="s">
        <v>13</v>
      </c>
      <c r="D19" s="25" t="s">
        <v>26</v>
      </c>
      <c r="E19" s="26">
        <f>E16+E17</f>
        <v>16.356000000000002</v>
      </c>
      <c r="F19" s="22"/>
      <c r="G19" s="22"/>
      <c r="Q19" s="90"/>
      <c r="R19" s="90"/>
    </row>
    <row r="20" spans="1:18" ht="15" x14ac:dyDescent="0.2">
      <c r="A20" s="16"/>
      <c r="B20" s="411" t="s">
        <v>33</v>
      </c>
      <c r="C20" s="412"/>
      <c r="D20" s="412"/>
      <c r="E20" s="412"/>
      <c r="F20" s="413"/>
      <c r="G20" s="22"/>
      <c r="Q20" s="90"/>
      <c r="R20" s="90"/>
    </row>
    <row r="21" spans="1:18" ht="45" x14ac:dyDescent="0.2">
      <c r="A21" s="16" t="s">
        <v>34</v>
      </c>
      <c r="B21" s="27" t="s">
        <v>35</v>
      </c>
      <c r="C21" s="18" t="s">
        <v>13</v>
      </c>
      <c r="D21" s="28" t="s">
        <v>36</v>
      </c>
      <c r="E21" s="20">
        <f>1.8*1.2*0.1*1.1*4</f>
        <v>0.95040000000000013</v>
      </c>
      <c r="F21" s="22"/>
      <c r="G21" s="22"/>
      <c r="Q21" s="90"/>
      <c r="R21" s="90"/>
    </row>
    <row r="22" spans="1:18" ht="45" x14ac:dyDescent="0.2">
      <c r="A22" s="16" t="s">
        <v>37</v>
      </c>
      <c r="B22" s="29" t="s">
        <v>38</v>
      </c>
      <c r="C22" s="18" t="s">
        <v>13</v>
      </c>
      <c r="D22" s="30" t="s">
        <v>39</v>
      </c>
      <c r="E22" s="31">
        <f>1.8*1.2*0.5*4+1*1.4*0.5</f>
        <v>5.0200000000000005</v>
      </c>
      <c r="F22" s="22"/>
      <c r="G22" s="22"/>
      <c r="Q22" s="90"/>
      <c r="R22" s="90"/>
    </row>
    <row r="23" spans="1:18" ht="30.75" x14ac:dyDescent="0.2">
      <c r="A23" s="16" t="s">
        <v>40</v>
      </c>
      <c r="B23" s="32" t="s">
        <v>41</v>
      </c>
      <c r="C23" s="18" t="s">
        <v>13</v>
      </c>
      <c r="D23" s="30" t="s">
        <v>39</v>
      </c>
      <c r="E23" s="31">
        <f>0.5*0.5*0.8*4</f>
        <v>0.8</v>
      </c>
      <c r="F23" s="22"/>
      <c r="G23" s="22"/>
      <c r="Q23" s="90"/>
      <c r="R23" s="90"/>
    </row>
    <row r="24" spans="1:18" ht="15" x14ac:dyDescent="0.2">
      <c r="A24" s="16"/>
      <c r="B24" s="411" t="s">
        <v>42</v>
      </c>
      <c r="C24" s="412"/>
      <c r="D24" s="412"/>
      <c r="E24" s="412"/>
      <c r="F24" s="413"/>
      <c r="G24" s="22"/>
      <c r="Q24" s="90"/>
      <c r="R24" s="90"/>
    </row>
    <row r="25" spans="1:18" ht="85.5" x14ac:dyDescent="0.2">
      <c r="A25" s="16" t="s">
        <v>43</v>
      </c>
      <c r="B25" s="33" t="s">
        <v>44</v>
      </c>
      <c r="C25" s="18" t="s">
        <v>13</v>
      </c>
      <c r="D25" s="34" t="s">
        <v>45</v>
      </c>
      <c r="E25" s="35">
        <v>1000</v>
      </c>
      <c r="F25" s="22"/>
      <c r="G25" s="22"/>
      <c r="Q25" s="90"/>
      <c r="R25" s="90"/>
    </row>
    <row r="26" spans="1:18" ht="15" x14ac:dyDescent="0.2">
      <c r="A26" s="16"/>
      <c r="B26" s="411" t="s">
        <v>46</v>
      </c>
      <c r="C26" s="412"/>
      <c r="D26" s="412"/>
      <c r="E26" s="412"/>
      <c r="F26" s="413"/>
      <c r="G26" s="22"/>
      <c r="Q26" s="90"/>
      <c r="R26" s="90"/>
    </row>
    <row r="27" spans="1:18" ht="199.5" x14ac:dyDescent="0.2">
      <c r="A27" s="16" t="s">
        <v>47</v>
      </c>
      <c r="B27" s="36" t="s">
        <v>48</v>
      </c>
      <c r="C27" s="18" t="s">
        <v>13</v>
      </c>
      <c r="D27" s="34" t="s">
        <v>45</v>
      </c>
      <c r="E27" s="37">
        <v>11000</v>
      </c>
      <c r="F27" s="22"/>
      <c r="G27" s="22"/>
      <c r="Q27" s="90"/>
      <c r="R27" s="90"/>
    </row>
    <row r="28" spans="1:18" ht="71.25" x14ac:dyDescent="0.2">
      <c r="A28" s="16" t="s">
        <v>49</v>
      </c>
      <c r="B28" s="38" t="s">
        <v>50</v>
      </c>
      <c r="C28" s="18" t="s">
        <v>13</v>
      </c>
      <c r="D28" s="34" t="s">
        <v>45</v>
      </c>
      <c r="E28" s="37">
        <f>E27</f>
        <v>11000</v>
      </c>
      <c r="F28" s="22"/>
      <c r="G28" s="22"/>
      <c r="Q28" s="90"/>
      <c r="R28" s="90"/>
    </row>
    <row r="29" spans="1:18" ht="30.75" x14ac:dyDescent="0.2">
      <c r="A29" s="16" t="s">
        <v>51</v>
      </c>
      <c r="B29" s="38" t="s">
        <v>52</v>
      </c>
      <c r="C29" s="18" t="s">
        <v>13</v>
      </c>
      <c r="D29" s="34" t="s">
        <v>36</v>
      </c>
      <c r="E29" s="37">
        <v>10</v>
      </c>
      <c r="F29" s="22"/>
      <c r="G29" s="22"/>
      <c r="Q29" s="90"/>
      <c r="R29" s="90"/>
    </row>
    <row r="30" spans="1:18" ht="57" x14ac:dyDescent="0.2">
      <c r="A30" s="16" t="s">
        <v>53</v>
      </c>
      <c r="B30" s="38" t="s">
        <v>54</v>
      </c>
      <c r="C30" s="18" t="s">
        <v>13</v>
      </c>
      <c r="D30" s="34" t="s">
        <v>55</v>
      </c>
      <c r="E30" s="37">
        <v>30</v>
      </c>
      <c r="F30" s="22"/>
      <c r="G30" s="22"/>
      <c r="Q30" s="90"/>
      <c r="R30" s="90"/>
    </row>
    <row r="31" spans="1:18" ht="15" x14ac:dyDescent="0.2">
      <c r="A31" s="16"/>
      <c r="B31" s="411" t="s">
        <v>56</v>
      </c>
      <c r="C31" s="412"/>
      <c r="D31" s="412"/>
      <c r="E31" s="412"/>
      <c r="F31" s="413"/>
      <c r="G31" s="22"/>
      <c r="Q31" s="90"/>
      <c r="R31" s="90"/>
    </row>
    <row r="32" spans="1:18" ht="15" x14ac:dyDescent="0.25">
      <c r="A32" s="414" t="s">
        <v>1368</v>
      </c>
      <c r="B32" s="415"/>
      <c r="C32" s="415"/>
      <c r="D32" s="415"/>
      <c r="E32" s="415"/>
      <c r="F32" s="416"/>
      <c r="G32" s="39"/>
      <c r="Q32" s="90"/>
      <c r="R32" s="90"/>
    </row>
    <row r="33" spans="1:18" ht="15" x14ac:dyDescent="0.25">
      <c r="A33" s="16" t="s">
        <v>57</v>
      </c>
      <c r="B33" s="404" t="s">
        <v>58</v>
      </c>
      <c r="C33" s="404"/>
      <c r="D33" s="404"/>
      <c r="E33" s="404"/>
      <c r="F33" s="404"/>
      <c r="G33" s="404"/>
      <c r="Q33" s="208"/>
      <c r="R33" s="208"/>
    </row>
    <row r="34" spans="1:18" ht="71.25" x14ac:dyDescent="0.2">
      <c r="A34" s="16" t="s">
        <v>59</v>
      </c>
      <c r="B34" s="40" t="s">
        <v>12</v>
      </c>
      <c r="C34" s="18" t="s">
        <v>13</v>
      </c>
      <c r="D34" s="19" t="s">
        <v>14</v>
      </c>
      <c r="E34" s="20"/>
      <c r="F34" s="22"/>
      <c r="G34" s="22"/>
      <c r="Q34" s="90"/>
      <c r="R34" s="90"/>
    </row>
    <row r="35" spans="1:18" ht="99.75" x14ac:dyDescent="0.2">
      <c r="A35" s="16" t="s">
        <v>60</v>
      </c>
      <c r="B35" s="23" t="s">
        <v>61</v>
      </c>
      <c r="C35" s="18" t="s">
        <v>13</v>
      </c>
      <c r="D35" s="24" t="s">
        <v>36</v>
      </c>
      <c r="E35" s="35">
        <v>10</v>
      </c>
      <c r="F35" s="22"/>
      <c r="G35" s="22"/>
      <c r="Q35" s="90"/>
      <c r="R35" s="90"/>
    </row>
    <row r="36" spans="1:18" ht="28.5" x14ac:dyDescent="0.2">
      <c r="A36" s="16" t="s">
        <v>62</v>
      </c>
      <c r="B36" s="23" t="s">
        <v>16</v>
      </c>
      <c r="C36" s="18" t="s">
        <v>13</v>
      </c>
      <c r="D36" s="24" t="s">
        <v>45</v>
      </c>
      <c r="E36" s="35">
        <v>2000</v>
      </c>
      <c r="F36" s="22"/>
      <c r="G36" s="22"/>
      <c r="Q36" s="90"/>
      <c r="R36" s="90"/>
    </row>
    <row r="37" spans="1:18" ht="15" x14ac:dyDescent="0.2">
      <c r="A37" s="16"/>
      <c r="B37" s="411" t="s">
        <v>23</v>
      </c>
      <c r="C37" s="412"/>
      <c r="D37" s="412"/>
      <c r="E37" s="412"/>
      <c r="F37" s="413"/>
      <c r="G37" s="22"/>
      <c r="Q37" s="90"/>
      <c r="R37" s="90"/>
    </row>
    <row r="38" spans="1:18" ht="199.5" x14ac:dyDescent="0.2">
      <c r="A38" s="16" t="s">
        <v>63</v>
      </c>
      <c r="B38" s="36" t="s">
        <v>48</v>
      </c>
      <c r="C38" s="18" t="s">
        <v>13</v>
      </c>
      <c r="D38" s="24" t="s">
        <v>45</v>
      </c>
      <c r="E38" s="35">
        <v>2200</v>
      </c>
      <c r="F38" s="22"/>
      <c r="G38" s="22"/>
      <c r="Q38" s="90"/>
      <c r="R38" s="90"/>
    </row>
    <row r="39" spans="1:18" ht="85.5" x14ac:dyDescent="0.2">
      <c r="A39" s="16" t="s">
        <v>64</v>
      </c>
      <c r="B39" s="36" t="s">
        <v>65</v>
      </c>
      <c r="C39" s="18" t="s">
        <v>13</v>
      </c>
      <c r="D39" s="24" t="s">
        <v>45</v>
      </c>
      <c r="E39" s="35">
        <v>2200</v>
      </c>
      <c r="F39" s="22"/>
      <c r="G39" s="22"/>
      <c r="Q39" s="90"/>
      <c r="R39" s="90"/>
    </row>
    <row r="40" spans="1:18" ht="30.75" x14ac:dyDescent="0.2">
      <c r="A40" s="16" t="s">
        <v>66</v>
      </c>
      <c r="B40" s="42" t="s">
        <v>52</v>
      </c>
      <c r="C40" s="18" t="s">
        <v>13</v>
      </c>
      <c r="D40" s="24" t="s">
        <v>36</v>
      </c>
      <c r="E40" s="35">
        <v>5</v>
      </c>
      <c r="F40" s="22"/>
      <c r="G40" s="22"/>
      <c r="Q40" s="90"/>
      <c r="R40" s="90"/>
    </row>
    <row r="41" spans="1:18" ht="15" x14ac:dyDescent="0.2">
      <c r="A41" s="16"/>
      <c r="B41" s="411" t="s">
        <v>56</v>
      </c>
      <c r="C41" s="412"/>
      <c r="D41" s="412"/>
      <c r="E41" s="412"/>
      <c r="F41" s="413"/>
      <c r="G41" s="22"/>
      <c r="Q41" s="90"/>
      <c r="R41" s="90"/>
    </row>
    <row r="42" spans="1:18" ht="15" x14ac:dyDescent="0.2">
      <c r="A42" s="414" t="s">
        <v>67</v>
      </c>
      <c r="B42" s="415"/>
      <c r="C42" s="415"/>
      <c r="D42" s="415"/>
      <c r="E42" s="415"/>
      <c r="F42" s="416"/>
      <c r="G42" s="22"/>
      <c r="Q42" s="90"/>
      <c r="R42" s="90"/>
    </row>
    <row r="43" spans="1:18" ht="15" x14ac:dyDescent="0.25">
      <c r="A43" s="16" t="s">
        <v>68</v>
      </c>
      <c r="B43" s="404" t="s">
        <v>69</v>
      </c>
      <c r="C43" s="404"/>
      <c r="D43" s="404"/>
      <c r="E43" s="404"/>
      <c r="F43" s="404"/>
      <c r="G43" s="404"/>
      <c r="Q43" s="208"/>
      <c r="R43" s="208"/>
    </row>
    <row r="44" spans="1:18" ht="71.25" x14ac:dyDescent="0.2">
      <c r="A44" s="16" t="s">
        <v>70</v>
      </c>
      <c r="B44" s="40" t="s">
        <v>12</v>
      </c>
      <c r="C44" s="18" t="s">
        <v>13</v>
      </c>
      <c r="D44" s="19" t="s">
        <v>14</v>
      </c>
      <c r="E44" s="20"/>
      <c r="F44" s="43"/>
      <c r="G44" s="43"/>
      <c r="Q44" s="90"/>
      <c r="R44" s="90"/>
    </row>
    <row r="45" spans="1:18" ht="28.5" x14ac:dyDescent="0.2">
      <c r="A45" s="16" t="s">
        <v>71</v>
      </c>
      <c r="B45" s="23" t="s">
        <v>16</v>
      </c>
      <c r="C45" s="18" t="s">
        <v>13</v>
      </c>
      <c r="D45" s="24" t="s">
        <v>45</v>
      </c>
      <c r="E45" s="20">
        <v>350</v>
      </c>
      <c r="F45" s="43"/>
      <c r="G45" s="43"/>
      <c r="Q45" s="90"/>
      <c r="R45" s="90"/>
    </row>
    <row r="46" spans="1:18" ht="87.75" x14ac:dyDescent="0.2">
      <c r="A46" s="16" t="s">
        <v>72</v>
      </c>
      <c r="B46" s="44" t="s">
        <v>73</v>
      </c>
      <c r="C46" s="18" t="s">
        <v>13</v>
      </c>
      <c r="D46" s="24" t="s">
        <v>26</v>
      </c>
      <c r="E46" s="20">
        <v>5</v>
      </c>
      <c r="F46" s="43"/>
      <c r="G46" s="43"/>
      <c r="Q46" s="90"/>
      <c r="R46" s="90"/>
    </row>
    <row r="47" spans="1:18" ht="28.5" x14ac:dyDescent="0.2">
      <c r="A47" s="16" t="s">
        <v>74</v>
      </c>
      <c r="B47" s="23" t="s">
        <v>75</v>
      </c>
      <c r="C47" s="18" t="s">
        <v>13</v>
      </c>
      <c r="D47" s="41" t="s">
        <v>76</v>
      </c>
      <c r="E47" s="45">
        <v>1</v>
      </c>
      <c r="F47" s="43"/>
      <c r="G47" s="43"/>
      <c r="Q47" s="90"/>
      <c r="R47" s="90"/>
    </row>
    <row r="48" spans="1:18" ht="15" x14ac:dyDescent="0.2">
      <c r="A48" s="16"/>
      <c r="B48" s="411" t="s">
        <v>23</v>
      </c>
      <c r="C48" s="412"/>
      <c r="D48" s="412"/>
      <c r="E48" s="412"/>
      <c r="F48" s="413"/>
      <c r="G48" s="43"/>
      <c r="Q48" s="90"/>
      <c r="R48" s="90"/>
    </row>
    <row r="49" spans="1:18" ht="199.5" x14ac:dyDescent="0.2">
      <c r="A49" s="16" t="s">
        <v>77</v>
      </c>
      <c r="B49" s="46" t="s">
        <v>48</v>
      </c>
      <c r="C49" s="18" t="s">
        <v>13</v>
      </c>
      <c r="D49" s="34" t="s">
        <v>45</v>
      </c>
      <c r="E49" s="47">
        <v>1600</v>
      </c>
      <c r="F49" s="43"/>
      <c r="G49" s="43"/>
      <c r="Q49" s="90"/>
      <c r="R49" s="90"/>
    </row>
    <row r="50" spans="1:18" ht="71.25" x14ac:dyDescent="0.2">
      <c r="A50" s="16" t="s">
        <v>78</v>
      </c>
      <c r="B50" s="48" t="s">
        <v>79</v>
      </c>
      <c r="C50" s="18" t="s">
        <v>13</v>
      </c>
      <c r="D50" s="34" t="s">
        <v>45</v>
      </c>
      <c r="E50" s="47">
        <v>1600</v>
      </c>
      <c r="F50" s="43"/>
      <c r="G50" s="43"/>
      <c r="Q50" s="90"/>
      <c r="R50" s="90"/>
    </row>
    <row r="51" spans="1:18" ht="71.25" x14ac:dyDescent="0.2">
      <c r="A51" s="16" t="s">
        <v>80</v>
      </c>
      <c r="B51" s="48" t="s">
        <v>81</v>
      </c>
      <c r="C51" s="18" t="s">
        <v>13</v>
      </c>
      <c r="D51" s="34" t="s">
        <v>36</v>
      </c>
      <c r="E51" s="47">
        <v>35</v>
      </c>
      <c r="F51" s="43"/>
      <c r="G51" s="43"/>
      <c r="Q51" s="90"/>
      <c r="R51" s="90"/>
    </row>
    <row r="52" spans="1:18" ht="15" x14ac:dyDescent="0.2">
      <c r="A52" s="16"/>
      <c r="B52" s="411" t="s">
        <v>56</v>
      </c>
      <c r="C52" s="412"/>
      <c r="D52" s="412"/>
      <c r="E52" s="412"/>
      <c r="F52" s="413"/>
      <c r="G52" s="43"/>
      <c r="Q52" s="90"/>
      <c r="R52" s="90"/>
    </row>
    <row r="53" spans="1:18" ht="14.25" x14ac:dyDescent="0.2">
      <c r="A53" s="385" t="s">
        <v>82</v>
      </c>
      <c r="B53" s="386"/>
      <c r="C53" s="386"/>
      <c r="D53" s="386"/>
      <c r="E53" s="386"/>
      <c r="F53" s="387"/>
      <c r="G53" s="22"/>
      <c r="Q53" s="90"/>
      <c r="R53" s="90"/>
    </row>
    <row r="54" spans="1:18" ht="15" x14ac:dyDescent="0.25">
      <c r="A54" s="16" t="s">
        <v>83</v>
      </c>
      <c r="B54" s="404" t="s">
        <v>84</v>
      </c>
      <c r="C54" s="404"/>
      <c r="D54" s="404"/>
      <c r="E54" s="404"/>
      <c r="F54" s="404"/>
      <c r="G54" s="404"/>
      <c r="Q54" s="208"/>
      <c r="R54" s="208"/>
    </row>
    <row r="55" spans="1:18" ht="99" x14ac:dyDescent="0.3">
      <c r="A55" s="16" t="s">
        <v>85</v>
      </c>
      <c r="B55" s="49" t="s">
        <v>86</v>
      </c>
      <c r="C55" s="18" t="s">
        <v>13</v>
      </c>
      <c r="D55" s="50" t="s">
        <v>87</v>
      </c>
      <c r="E55" s="51">
        <f>20*12.2*1.3+20*2*2+4*6*2</f>
        <v>445.2</v>
      </c>
      <c r="F55" s="43"/>
      <c r="G55" s="43"/>
      <c r="Q55" s="90"/>
      <c r="R55" s="90"/>
    </row>
    <row r="56" spans="1:18" ht="115.5" x14ac:dyDescent="0.3">
      <c r="A56" s="16" t="s">
        <v>88</v>
      </c>
      <c r="B56" s="49" t="s">
        <v>89</v>
      </c>
      <c r="C56" s="18" t="s">
        <v>13</v>
      </c>
      <c r="D56" s="50" t="s">
        <v>90</v>
      </c>
      <c r="E56" s="51">
        <f>20*2*2*0.12</f>
        <v>9.6</v>
      </c>
      <c r="F56" s="43"/>
      <c r="G56" s="43"/>
      <c r="Q56" s="90"/>
      <c r="R56" s="90"/>
    </row>
    <row r="57" spans="1:18" ht="99" x14ac:dyDescent="0.3">
      <c r="A57" s="16" t="s">
        <v>91</v>
      </c>
      <c r="B57" s="49" t="s">
        <v>92</v>
      </c>
      <c r="C57" s="18" t="s">
        <v>13</v>
      </c>
      <c r="D57" s="50" t="s">
        <v>17</v>
      </c>
      <c r="E57" s="51">
        <f>5*1000</f>
        <v>5000</v>
      </c>
      <c r="F57" s="43"/>
      <c r="G57" s="43"/>
      <c r="Q57" s="90"/>
      <c r="R57" s="90"/>
    </row>
    <row r="58" spans="1:18" ht="132" x14ac:dyDescent="0.3">
      <c r="A58" s="16" t="s">
        <v>93</v>
      </c>
      <c r="B58" s="49" t="s">
        <v>94</v>
      </c>
      <c r="C58" s="18" t="s">
        <v>13</v>
      </c>
      <c r="D58" s="50" t="s">
        <v>95</v>
      </c>
      <c r="E58" s="51">
        <v>20</v>
      </c>
      <c r="F58" s="43"/>
      <c r="G58" s="43"/>
      <c r="Q58" s="90"/>
      <c r="R58" s="90"/>
    </row>
    <row r="59" spans="1:18" ht="99" x14ac:dyDescent="0.3">
      <c r="A59" s="16" t="s">
        <v>96</v>
      </c>
      <c r="B59" s="49" t="s">
        <v>97</v>
      </c>
      <c r="C59" s="18" t="s">
        <v>13</v>
      </c>
      <c r="D59" s="50" t="s">
        <v>90</v>
      </c>
      <c r="E59" s="51">
        <f>(2.45*2+9.75)*2.6*0.25+0.12*2.6*(2.45+3.5+2)</f>
        <v>12.0029</v>
      </c>
      <c r="F59" s="43"/>
      <c r="G59" s="43"/>
      <c r="Q59" s="90"/>
      <c r="R59" s="90"/>
    </row>
    <row r="60" spans="1:18" ht="66" x14ac:dyDescent="0.3">
      <c r="A60" s="16" t="s">
        <v>98</v>
      </c>
      <c r="B60" s="52" t="s">
        <v>99</v>
      </c>
      <c r="C60" s="18" t="s">
        <v>13</v>
      </c>
      <c r="D60" s="50" t="s">
        <v>90</v>
      </c>
      <c r="E60" s="51">
        <f>1.195*11*2</f>
        <v>26.290000000000003</v>
      </c>
      <c r="F60" s="43"/>
      <c r="G60" s="43"/>
      <c r="Q60" s="90"/>
      <c r="R60" s="90"/>
    </row>
    <row r="61" spans="1:18" ht="66" x14ac:dyDescent="0.3">
      <c r="A61" s="16" t="s">
        <v>100</v>
      </c>
      <c r="B61" s="49" t="s">
        <v>101</v>
      </c>
      <c r="C61" s="18" t="s">
        <v>13</v>
      </c>
      <c r="D61" s="50" t="s">
        <v>102</v>
      </c>
      <c r="E61" s="51">
        <v>12</v>
      </c>
      <c r="F61" s="43"/>
      <c r="G61" s="43"/>
      <c r="Q61" s="90"/>
      <c r="R61" s="90"/>
    </row>
    <row r="62" spans="1:18" ht="16.5" x14ac:dyDescent="0.3">
      <c r="A62" s="16" t="s">
        <v>103</v>
      </c>
      <c r="B62" s="49" t="s">
        <v>104</v>
      </c>
      <c r="C62" s="18" t="s">
        <v>13</v>
      </c>
      <c r="D62" s="50" t="s">
        <v>45</v>
      </c>
      <c r="E62" s="51">
        <v>2200</v>
      </c>
      <c r="F62" s="43"/>
      <c r="G62" s="43"/>
      <c r="Q62" s="90"/>
      <c r="R62" s="90"/>
    </row>
    <row r="63" spans="1:18" ht="15" x14ac:dyDescent="0.2">
      <c r="A63" s="16"/>
      <c r="B63" s="411" t="s">
        <v>23</v>
      </c>
      <c r="C63" s="412"/>
      <c r="D63" s="412"/>
      <c r="E63" s="412"/>
      <c r="F63" s="413"/>
      <c r="G63" s="43"/>
      <c r="Q63" s="90"/>
      <c r="R63" s="90"/>
    </row>
    <row r="64" spans="1:18" ht="67.5" x14ac:dyDescent="0.3">
      <c r="A64" s="16" t="s">
        <v>105</v>
      </c>
      <c r="B64" s="53" t="s">
        <v>106</v>
      </c>
      <c r="C64" s="18" t="s">
        <v>13</v>
      </c>
      <c r="D64" s="50" t="s">
        <v>87</v>
      </c>
      <c r="E64" s="51">
        <f>2.6*0.25*(2.45*2+3.25*2)</f>
        <v>7.41</v>
      </c>
      <c r="F64" s="43"/>
      <c r="G64" s="43"/>
      <c r="Q64" s="90"/>
      <c r="R64" s="90"/>
    </row>
    <row r="65" spans="1:18" ht="51" x14ac:dyDescent="0.3">
      <c r="A65" s="16" t="s">
        <v>107</v>
      </c>
      <c r="B65" s="53" t="s">
        <v>108</v>
      </c>
      <c r="C65" s="18" t="s">
        <v>13</v>
      </c>
      <c r="D65" s="50" t="s">
        <v>87</v>
      </c>
      <c r="E65" s="51">
        <f>2.6*(2.45*2+3.25*2)</f>
        <v>29.64</v>
      </c>
      <c r="F65" s="43"/>
      <c r="G65" s="43"/>
      <c r="Q65" s="90"/>
      <c r="R65" s="90"/>
    </row>
    <row r="66" spans="1:18" ht="16.5" x14ac:dyDescent="0.2">
      <c r="A66" s="16"/>
      <c r="B66" s="389" t="s">
        <v>109</v>
      </c>
      <c r="C66" s="390"/>
      <c r="D66" s="390"/>
      <c r="E66" s="390"/>
      <c r="F66" s="391"/>
      <c r="G66" s="43"/>
      <c r="Q66" s="90"/>
      <c r="R66" s="90"/>
    </row>
    <row r="67" spans="1:18" ht="82.5" x14ac:dyDescent="0.3">
      <c r="A67" s="16" t="s">
        <v>110</v>
      </c>
      <c r="B67" s="54" t="s">
        <v>111</v>
      </c>
      <c r="C67" s="18" t="s">
        <v>13</v>
      </c>
      <c r="D67" s="55" t="s">
        <v>90</v>
      </c>
      <c r="E67" s="51">
        <f>2.6*4*0.25*0.25</f>
        <v>0.65</v>
      </c>
      <c r="F67" s="43"/>
      <c r="G67" s="43"/>
      <c r="Q67" s="90"/>
      <c r="R67" s="90"/>
    </row>
    <row r="68" spans="1:18" ht="82.5" x14ac:dyDescent="0.3">
      <c r="A68" s="16" t="s">
        <v>112</v>
      </c>
      <c r="B68" s="54" t="s">
        <v>113</v>
      </c>
      <c r="C68" s="18" t="s">
        <v>13</v>
      </c>
      <c r="D68" s="55" t="s">
        <v>90</v>
      </c>
      <c r="E68" s="51">
        <f>22+23.32</f>
        <v>45.32</v>
      </c>
      <c r="F68" s="43"/>
      <c r="G68" s="43"/>
      <c r="Q68" s="90"/>
      <c r="R68" s="90"/>
    </row>
    <row r="69" spans="1:18" ht="16.5" x14ac:dyDescent="0.2">
      <c r="A69" s="16"/>
      <c r="B69" s="389" t="s">
        <v>42</v>
      </c>
      <c r="C69" s="390"/>
      <c r="D69" s="390"/>
      <c r="E69" s="390"/>
      <c r="F69" s="391"/>
      <c r="G69" s="43"/>
      <c r="Q69" s="90"/>
      <c r="R69" s="90"/>
    </row>
    <row r="70" spans="1:18" ht="51" x14ac:dyDescent="0.3">
      <c r="A70" s="16" t="s">
        <v>114</v>
      </c>
      <c r="B70" s="53" t="s">
        <v>115</v>
      </c>
      <c r="C70" s="18" t="s">
        <v>13</v>
      </c>
      <c r="D70" s="50" t="s">
        <v>87</v>
      </c>
      <c r="E70" s="51">
        <v>29.64</v>
      </c>
      <c r="F70" s="43"/>
      <c r="G70" s="43"/>
      <c r="Q70" s="90"/>
      <c r="R70" s="90"/>
    </row>
    <row r="71" spans="1:18" ht="16.5" x14ac:dyDescent="0.2">
      <c r="A71" s="16"/>
      <c r="B71" s="389" t="s">
        <v>116</v>
      </c>
      <c r="C71" s="390"/>
      <c r="D71" s="390"/>
      <c r="E71" s="390"/>
      <c r="F71" s="391"/>
      <c r="G71" s="43"/>
      <c r="Q71" s="90"/>
      <c r="R71" s="90"/>
    </row>
    <row r="72" spans="1:18" ht="84" x14ac:dyDescent="0.3">
      <c r="A72" s="16" t="s">
        <v>117</v>
      </c>
      <c r="B72" s="56" t="s">
        <v>118</v>
      </c>
      <c r="C72" s="18" t="s">
        <v>13</v>
      </c>
      <c r="D72" s="50" t="s">
        <v>87</v>
      </c>
      <c r="E72" s="51">
        <f>7.94</f>
        <v>7.94</v>
      </c>
      <c r="F72" s="43"/>
      <c r="G72" s="43"/>
      <c r="Q72" s="90"/>
      <c r="R72" s="90"/>
    </row>
    <row r="73" spans="1:18" ht="67.5" x14ac:dyDescent="0.3">
      <c r="A73" s="16" t="s">
        <v>119</v>
      </c>
      <c r="B73" s="57" t="s">
        <v>120</v>
      </c>
      <c r="C73" s="18" t="s">
        <v>13</v>
      </c>
      <c r="D73" s="50" t="s">
        <v>87</v>
      </c>
      <c r="E73" s="51">
        <f>12.36*2+12.47*2+8</f>
        <v>57.66</v>
      </c>
      <c r="F73" s="43"/>
      <c r="G73" s="43"/>
      <c r="Q73" s="90"/>
      <c r="R73" s="90"/>
    </row>
    <row r="74" spans="1:18" ht="16.5" x14ac:dyDescent="0.2">
      <c r="A74" s="16"/>
      <c r="B74" s="401" t="s">
        <v>121</v>
      </c>
      <c r="C74" s="402"/>
      <c r="D74" s="402"/>
      <c r="E74" s="402"/>
      <c r="F74" s="403"/>
      <c r="G74" s="43"/>
      <c r="Q74" s="90"/>
      <c r="R74" s="90"/>
    </row>
    <row r="75" spans="1:18" ht="132" x14ac:dyDescent="0.3">
      <c r="A75" s="16" t="s">
        <v>122</v>
      </c>
      <c r="B75" s="56" t="s">
        <v>123</v>
      </c>
      <c r="C75" s="18" t="s">
        <v>13</v>
      </c>
      <c r="D75" s="50" t="s">
        <v>87</v>
      </c>
      <c r="E75" s="51">
        <f>2.6*(2.45*2+3.25*2)</f>
        <v>29.64</v>
      </c>
      <c r="F75" s="43"/>
      <c r="G75" s="43"/>
      <c r="Q75" s="90"/>
      <c r="R75" s="90"/>
    </row>
    <row r="76" spans="1:18" ht="132" x14ac:dyDescent="0.3">
      <c r="A76" s="16" t="s">
        <v>124</v>
      </c>
      <c r="B76" s="56" t="s">
        <v>125</v>
      </c>
      <c r="C76" s="18" t="s">
        <v>13</v>
      </c>
      <c r="D76" s="50" t="s">
        <v>87</v>
      </c>
      <c r="E76" s="51">
        <v>8</v>
      </c>
      <c r="F76" s="43"/>
      <c r="G76" s="43"/>
      <c r="Q76" s="90"/>
      <c r="R76" s="90"/>
    </row>
    <row r="77" spans="1:18" ht="16.5" x14ac:dyDescent="0.2">
      <c r="A77" s="16"/>
      <c r="B77" s="401" t="s">
        <v>126</v>
      </c>
      <c r="C77" s="402"/>
      <c r="D77" s="402"/>
      <c r="E77" s="402"/>
      <c r="F77" s="403"/>
      <c r="G77" s="43"/>
      <c r="Q77" s="90"/>
      <c r="R77" s="90"/>
    </row>
    <row r="78" spans="1:18" ht="12.75" customHeight="1" x14ac:dyDescent="0.25">
      <c r="A78" s="395" t="s">
        <v>127</v>
      </c>
      <c r="B78" s="405" t="s">
        <v>128</v>
      </c>
      <c r="C78" s="407" t="s">
        <v>13</v>
      </c>
      <c r="D78" s="407" t="s">
        <v>87</v>
      </c>
      <c r="E78" s="409">
        <f>14.9*3+14.98*3</f>
        <v>89.64</v>
      </c>
      <c r="F78" s="398"/>
      <c r="G78" s="398"/>
      <c r="Q78" s="423"/>
      <c r="R78" s="423"/>
    </row>
    <row r="79" spans="1:18" ht="22.5" customHeight="1" x14ac:dyDescent="0.25">
      <c r="A79" s="396"/>
      <c r="B79" s="406"/>
      <c r="C79" s="408"/>
      <c r="D79" s="408"/>
      <c r="E79" s="410"/>
      <c r="F79" s="400"/>
      <c r="G79" s="400"/>
      <c r="Q79" s="424"/>
      <c r="R79" s="424"/>
    </row>
    <row r="80" spans="1:18" ht="16.5" x14ac:dyDescent="0.2">
      <c r="A80" s="16"/>
      <c r="B80" s="389" t="s">
        <v>129</v>
      </c>
      <c r="C80" s="390"/>
      <c r="D80" s="390"/>
      <c r="E80" s="390"/>
      <c r="F80" s="391"/>
      <c r="G80" s="43"/>
      <c r="Q80" s="90"/>
      <c r="R80" s="90"/>
    </row>
    <row r="81" spans="1:18" ht="148.5" x14ac:dyDescent="0.3">
      <c r="A81" s="395" t="s">
        <v>130</v>
      </c>
      <c r="B81" s="57" t="s">
        <v>131</v>
      </c>
      <c r="C81" s="18" t="s">
        <v>13</v>
      </c>
      <c r="D81" s="50"/>
      <c r="E81" s="51"/>
      <c r="F81" s="43"/>
      <c r="G81" s="43"/>
      <c r="Q81" s="90"/>
      <c r="R81" s="90"/>
    </row>
    <row r="82" spans="1:18" ht="33" x14ac:dyDescent="0.3">
      <c r="A82" s="396"/>
      <c r="B82" s="57" t="s">
        <v>132</v>
      </c>
      <c r="C82" s="18" t="s">
        <v>13</v>
      </c>
      <c r="D82" s="50" t="s">
        <v>133</v>
      </c>
      <c r="E82" s="51">
        <v>3</v>
      </c>
      <c r="F82" s="43"/>
      <c r="G82" s="43"/>
      <c r="Q82" s="90"/>
      <c r="R82" s="90"/>
    </row>
    <row r="83" spans="1:18" ht="198" x14ac:dyDescent="0.3">
      <c r="A83" s="395" t="s">
        <v>134</v>
      </c>
      <c r="B83" s="57" t="s">
        <v>135</v>
      </c>
      <c r="C83" s="18" t="s">
        <v>13</v>
      </c>
      <c r="D83" s="50"/>
      <c r="E83" s="51"/>
      <c r="F83" s="43"/>
      <c r="G83" s="43"/>
      <c r="Q83" s="90"/>
      <c r="R83" s="90"/>
    </row>
    <row r="84" spans="1:18" ht="33" x14ac:dyDescent="0.3">
      <c r="A84" s="396"/>
      <c r="B84" s="57" t="s">
        <v>136</v>
      </c>
      <c r="C84" s="18" t="s">
        <v>13</v>
      </c>
      <c r="D84" s="50" t="s">
        <v>133</v>
      </c>
      <c r="E84" s="51">
        <v>4</v>
      </c>
      <c r="F84" s="43"/>
      <c r="G84" s="43"/>
      <c r="Q84" s="90"/>
      <c r="R84" s="90"/>
    </row>
    <row r="85" spans="1:18" ht="115.5" x14ac:dyDescent="0.3">
      <c r="A85" s="395" t="s">
        <v>137</v>
      </c>
      <c r="B85" s="57" t="s">
        <v>138</v>
      </c>
      <c r="C85" s="18" t="s">
        <v>13</v>
      </c>
      <c r="D85" s="50"/>
      <c r="E85" s="51"/>
      <c r="F85" s="43"/>
      <c r="G85" s="43"/>
      <c r="Q85" s="90"/>
      <c r="R85" s="90"/>
    </row>
    <row r="86" spans="1:18" ht="16.5" x14ac:dyDescent="0.3">
      <c r="A86" s="397"/>
      <c r="B86" s="57" t="s">
        <v>139</v>
      </c>
      <c r="C86" s="18" t="s">
        <v>13</v>
      </c>
      <c r="D86" s="50" t="s">
        <v>133</v>
      </c>
      <c r="E86" s="51">
        <v>2</v>
      </c>
      <c r="F86" s="43"/>
      <c r="G86" s="43"/>
      <c r="Q86" s="90"/>
      <c r="R86" s="90"/>
    </row>
    <row r="87" spans="1:18" ht="16.5" x14ac:dyDescent="0.3">
      <c r="A87" s="396"/>
      <c r="B87" s="57" t="s">
        <v>140</v>
      </c>
      <c r="C87" s="18" t="s">
        <v>13</v>
      </c>
      <c r="D87" s="50" t="s">
        <v>133</v>
      </c>
      <c r="E87" s="51">
        <v>3</v>
      </c>
      <c r="F87" s="43"/>
      <c r="G87" s="43"/>
      <c r="Q87" s="90"/>
      <c r="R87" s="90"/>
    </row>
    <row r="88" spans="1:18" ht="313.5" x14ac:dyDescent="0.3">
      <c r="A88" s="395" t="s">
        <v>141</v>
      </c>
      <c r="B88" s="58" t="s">
        <v>142</v>
      </c>
      <c r="C88" s="18" t="s">
        <v>13</v>
      </c>
      <c r="D88" s="55"/>
      <c r="E88" s="59"/>
      <c r="F88" s="43"/>
      <c r="G88" s="43"/>
      <c r="Q88" s="90"/>
      <c r="R88" s="90"/>
    </row>
    <row r="89" spans="1:18" ht="115.5" x14ac:dyDescent="0.35">
      <c r="A89" s="397"/>
      <c r="B89" s="60" t="s">
        <v>143</v>
      </c>
      <c r="C89" s="18" t="s">
        <v>13</v>
      </c>
      <c r="D89" s="61"/>
      <c r="E89" s="62"/>
      <c r="F89" s="43"/>
      <c r="G89" s="43"/>
      <c r="Q89" s="90"/>
      <c r="R89" s="90"/>
    </row>
    <row r="90" spans="1:18" ht="33" x14ac:dyDescent="0.3">
      <c r="A90" s="396"/>
      <c r="B90" s="57" t="s">
        <v>144</v>
      </c>
      <c r="C90" s="18" t="s">
        <v>13</v>
      </c>
      <c r="D90" s="63" t="s">
        <v>145</v>
      </c>
      <c r="E90" s="51">
        <v>110000</v>
      </c>
      <c r="F90" s="43"/>
      <c r="G90" s="43"/>
      <c r="Q90" s="90"/>
      <c r="R90" s="90"/>
    </row>
    <row r="91" spans="1:18" ht="34.5" x14ac:dyDescent="0.3">
      <c r="A91" s="16" t="s">
        <v>146</v>
      </c>
      <c r="B91" s="60" t="s">
        <v>147</v>
      </c>
      <c r="C91" s="18" t="s">
        <v>13</v>
      </c>
      <c r="D91" s="63" t="s">
        <v>148</v>
      </c>
      <c r="E91" s="51">
        <f>45.68+6.48+52.8+9.5*3</f>
        <v>133.45999999999998</v>
      </c>
      <c r="F91" s="43"/>
      <c r="G91" s="43"/>
      <c r="Q91" s="90"/>
      <c r="R91" s="90"/>
    </row>
    <row r="92" spans="1:18" ht="66" x14ac:dyDescent="0.3">
      <c r="A92" s="16" t="s">
        <v>149</v>
      </c>
      <c r="B92" s="60" t="s">
        <v>150</v>
      </c>
      <c r="C92" s="18" t="s">
        <v>13</v>
      </c>
      <c r="D92" s="63" t="s">
        <v>151</v>
      </c>
      <c r="E92" s="51">
        <v>250</v>
      </c>
      <c r="F92" s="43"/>
      <c r="G92" s="43"/>
      <c r="Q92" s="90"/>
      <c r="R92" s="90"/>
    </row>
    <row r="93" spans="1:18" ht="49.5" x14ac:dyDescent="0.3">
      <c r="A93" s="16" t="s">
        <v>152</v>
      </c>
      <c r="B93" s="64" t="s">
        <v>153</v>
      </c>
      <c r="C93" s="18" t="s">
        <v>13</v>
      </c>
      <c r="D93" s="55" t="s">
        <v>145</v>
      </c>
      <c r="E93" s="59">
        <v>300</v>
      </c>
      <c r="F93" s="43"/>
      <c r="G93" s="43"/>
      <c r="Q93" s="90"/>
      <c r="R93" s="90"/>
    </row>
    <row r="94" spans="1:18" ht="16.5" x14ac:dyDescent="0.2">
      <c r="A94" s="65"/>
      <c r="B94" s="401" t="s">
        <v>154</v>
      </c>
      <c r="C94" s="402"/>
      <c r="D94" s="402"/>
      <c r="E94" s="402"/>
      <c r="F94" s="403"/>
      <c r="G94" s="43"/>
      <c r="Q94" s="90"/>
      <c r="R94" s="90"/>
    </row>
    <row r="95" spans="1:18" ht="82.5" x14ac:dyDescent="0.3">
      <c r="A95" s="16" t="s">
        <v>155</v>
      </c>
      <c r="B95" s="57" t="s">
        <v>156</v>
      </c>
      <c r="C95" s="18" t="s">
        <v>13</v>
      </c>
      <c r="D95" s="50" t="s">
        <v>87</v>
      </c>
      <c r="E95" s="51">
        <f>363*1.3</f>
        <v>471.90000000000003</v>
      </c>
      <c r="F95" s="43"/>
      <c r="G95" s="43"/>
      <c r="Q95" s="90"/>
      <c r="R95" s="90"/>
    </row>
    <row r="96" spans="1:18" ht="82.5" x14ac:dyDescent="0.3">
      <c r="A96" s="16" t="s">
        <v>157</v>
      </c>
      <c r="B96" s="57" t="s">
        <v>158</v>
      </c>
      <c r="C96" s="18" t="s">
        <v>13</v>
      </c>
      <c r="D96" s="50" t="s">
        <v>87</v>
      </c>
      <c r="E96" s="51">
        <f>152.7+8+21.2+135.5+8+21.2+206.9+32+260.82</f>
        <v>846.31999999999994</v>
      </c>
      <c r="F96" s="43"/>
      <c r="G96" s="43"/>
      <c r="Q96" s="90"/>
      <c r="R96" s="90"/>
    </row>
    <row r="97" spans="1:18" ht="82.5" x14ac:dyDescent="0.3">
      <c r="A97" s="16" t="s">
        <v>159</v>
      </c>
      <c r="B97" s="57" t="s">
        <v>160</v>
      </c>
      <c r="C97" s="18" t="s">
        <v>13</v>
      </c>
      <c r="D97" s="50" t="s">
        <v>87</v>
      </c>
      <c r="E97" s="51">
        <f>8.3+5.5*2+9.6+5.4+18.1+4.2+38.6*2</f>
        <v>133.80000000000001</v>
      </c>
      <c r="F97" s="43"/>
      <c r="G97" s="43"/>
      <c r="Q97" s="90"/>
      <c r="R97" s="90"/>
    </row>
    <row r="98" spans="1:18" ht="33" x14ac:dyDescent="0.3">
      <c r="A98" s="395" t="s">
        <v>161</v>
      </c>
      <c r="B98" s="60" t="s">
        <v>162</v>
      </c>
      <c r="C98" s="18" t="s">
        <v>13</v>
      </c>
      <c r="D98" s="55"/>
      <c r="E98" s="51"/>
      <c r="F98" s="43"/>
      <c r="G98" s="43"/>
      <c r="Q98" s="90"/>
      <c r="R98" s="90"/>
    </row>
    <row r="99" spans="1:18" ht="16.5" x14ac:dyDescent="0.3">
      <c r="A99" s="397"/>
      <c r="B99" s="60" t="s">
        <v>163</v>
      </c>
      <c r="C99" s="18" t="s">
        <v>13</v>
      </c>
      <c r="D99" s="55" t="s">
        <v>164</v>
      </c>
      <c r="E99" s="51">
        <f>17.8+6.25*2</f>
        <v>30.3</v>
      </c>
      <c r="F99" s="43"/>
      <c r="G99" s="43"/>
      <c r="Q99" s="90"/>
      <c r="R99" s="90"/>
    </row>
    <row r="100" spans="1:18" ht="16.5" x14ac:dyDescent="0.3">
      <c r="A100" s="397"/>
      <c r="B100" s="60" t="s">
        <v>165</v>
      </c>
      <c r="C100" s="18" t="s">
        <v>13</v>
      </c>
      <c r="D100" s="55" t="s">
        <v>164</v>
      </c>
      <c r="E100" s="51">
        <f>10*2*1.3+12.2*2*1.3</f>
        <v>57.72</v>
      </c>
      <c r="F100" s="43"/>
      <c r="G100" s="43"/>
      <c r="Q100" s="90"/>
      <c r="R100" s="90"/>
    </row>
    <row r="101" spans="1:18" ht="16.5" x14ac:dyDescent="0.3">
      <c r="A101" s="397"/>
      <c r="B101" s="60" t="s">
        <v>166</v>
      </c>
      <c r="C101" s="18" t="s">
        <v>13</v>
      </c>
      <c r="D101" s="55" t="s">
        <v>164</v>
      </c>
      <c r="E101" s="51">
        <f>20*4+6*2+3*2</f>
        <v>98</v>
      </c>
      <c r="F101" s="43"/>
      <c r="G101" s="43"/>
      <c r="Q101" s="90"/>
      <c r="R101" s="90"/>
    </row>
    <row r="102" spans="1:18" ht="16.5" x14ac:dyDescent="0.3">
      <c r="A102" s="397"/>
      <c r="B102" s="60" t="s">
        <v>167</v>
      </c>
      <c r="C102" s="18" t="s">
        <v>13</v>
      </c>
      <c r="D102" s="55" t="s">
        <v>164</v>
      </c>
      <c r="E102" s="51">
        <f>20+12.2*2+6.5*2+4.4*2+10</f>
        <v>76.2</v>
      </c>
      <c r="F102" s="43"/>
      <c r="G102" s="43"/>
      <c r="Q102" s="90"/>
      <c r="R102" s="90"/>
    </row>
    <row r="103" spans="1:18" ht="16.5" x14ac:dyDescent="0.3">
      <c r="A103" s="396"/>
      <c r="B103" s="60" t="s">
        <v>168</v>
      </c>
      <c r="C103" s="18" t="s">
        <v>13</v>
      </c>
      <c r="D103" s="55" t="s">
        <v>164</v>
      </c>
      <c r="E103" s="51">
        <v>80</v>
      </c>
      <c r="F103" s="43"/>
      <c r="G103" s="43"/>
      <c r="Q103" s="90"/>
      <c r="R103" s="90"/>
    </row>
    <row r="104" spans="1:18" ht="148.5" x14ac:dyDescent="0.3">
      <c r="A104" s="66" t="s">
        <v>161</v>
      </c>
      <c r="B104" s="60" t="s">
        <v>169</v>
      </c>
      <c r="C104" s="18" t="s">
        <v>13</v>
      </c>
      <c r="D104" s="55" t="s">
        <v>164</v>
      </c>
      <c r="E104" s="51">
        <f>20+6.5*2+4.5*2+3</f>
        <v>45</v>
      </c>
      <c r="F104" s="43"/>
      <c r="G104" s="43"/>
      <c r="Q104" s="90"/>
      <c r="R104" s="90"/>
    </row>
    <row r="105" spans="1:18" ht="82.5" x14ac:dyDescent="0.3">
      <c r="A105" s="66" t="s">
        <v>170</v>
      </c>
      <c r="B105" s="60" t="s">
        <v>171</v>
      </c>
      <c r="C105" s="18" t="s">
        <v>13</v>
      </c>
      <c r="D105" s="55" t="s">
        <v>164</v>
      </c>
      <c r="E105" s="51">
        <f>20*6+6*2+3*2</f>
        <v>138</v>
      </c>
      <c r="F105" s="43"/>
      <c r="G105" s="43"/>
      <c r="Q105" s="90"/>
      <c r="R105" s="90"/>
    </row>
    <row r="106" spans="1:18" ht="16.5" x14ac:dyDescent="0.2">
      <c r="A106" s="16"/>
      <c r="B106" s="401" t="s">
        <v>172</v>
      </c>
      <c r="C106" s="402"/>
      <c r="D106" s="402"/>
      <c r="E106" s="402"/>
      <c r="F106" s="403"/>
      <c r="G106" s="43"/>
      <c r="Q106" s="90"/>
      <c r="R106" s="90"/>
    </row>
    <row r="107" spans="1:18" ht="18" x14ac:dyDescent="0.3">
      <c r="A107" s="66" t="s">
        <v>173</v>
      </c>
      <c r="B107" s="60" t="s">
        <v>174</v>
      </c>
      <c r="C107" s="18" t="s">
        <v>13</v>
      </c>
      <c r="D107" s="55" t="s">
        <v>175</v>
      </c>
      <c r="E107" s="51">
        <f>339.57-150+80+16.16+62.25</f>
        <v>347.98</v>
      </c>
      <c r="F107" s="43"/>
      <c r="G107" s="43"/>
      <c r="Q107" s="90"/>
      <c r="R107" s="90"/>
    </row>
    <row r="108" spans="1:18" ht="16.5" x14ac:dyDescent="0.3">
      <c r="A108" s="66" t="s">
        <v>176</v>
      </c>
      <c r="B108" s="60" t="s">
        <v>177</v>
      </c>
      <c r="C108" s="18" t="s">
        <v>13</v>
      </c>
      <c r="D108" s="55" t="s">
        <v>178</v>
      </c>
      <c r="E108" s="51"/>
      <c r="F108" s="43"/>
      <c r="G108" s="43"/>
      <c r="Q108" s="90"/>
      <c r="R108" s="90"/>
    </row>
    <row r="109" spans="1:18" ht="16.5" x14ac:dyDescent="0.2">
      <c r="A109" s="16"/>
      <c r="B109" s="401" t="s">
        <v>179</v>
      </c>
      <c r="C109" s="402"/>
      <c r="D109" s="402"/>
      <c r="E109" s="402"/>
      <c r="F109" s="403"/>
      <c r="G109" s="43"/>
      <c r="Q109" s="90"/>
      <c r="R109" s="90"/>
    </row>
    <row r="110" spans="1:18" ht="14.25" x14ac:dyDescent="0.2">
      <c r="A110" s="67"/>
      <c r="B110" s="385" t="s">
        <v>180</v>
      </c>
      <c r="C110" s="386"/>
      <c r="D110" s="386"/>
      <c r="E110" s="386"/>
      <c r="F110" s="387"/>
      <c r="G110" s="22"/>
      <c r="Q110" s="90"/>
      <c r="R110" s="90"/>
    </row>
    <row r="111" spans="1:18" ht="15" x14ac:dyDescent="0.25">
      <c r="A111" s="16" t="s">
        <v>181</v>
      </c>
      <c r="B111" s="404" t="s">
        <v>182</v>
      </c>
      <c r="C111" s="404"/>
      <c r="D111" s="404"/>
      <c r="E111" s="404"/>
      <c r="F111" s="404"/>
      <c r="G111" s="404"/>
      <c r="Q111" s="208"/>
      <c r="R111" s="208"/>
    </row>
    <row r="112" spans="1:18" ht="100.5" x14ac:dyDescent="0.3">
      <c r="A112" s="66" t="s">
        <v>183</v>
      </c>
      <c r="B112" s="49" t="s">
        <v>184</v>
      </c>
      <c r="C112" s="18" t="s">
        <v>13</v>
      </c>
      <c r="D112" s="50" t="s">
        <v>90</v>
      </c>
      <c r="E112" s="51">
        <f>326*1.25*0.2</f>
        <v>81.5</v>
      </c>
      <c r="F112" s="43"/>
      <c r="G112" s="43"/>
      <c r="Q112" s="90"/>
      <c r="R112" s="90"/>
    </row>
    <row r="113" spans="1:18" ht="115.5" x14ac:dyDescent="0.3">
      <c r="A113" s="66" t="s">
        <v>185</v>
      </c>
      <c r="B113" s="49" t="s">
        <v>89</v>
      </c>
      <c r="C113" s="18" t="s">
        <v>13</v>
      </c>
      <c r="D113" s="50" t="s">
        <v>90</v>
      </c>
      <c r="E113" s="51">
        <f>5*2*0.37</f>
        <v>3.7</v>
      </c>
      <c r="F113" s="43"/>
      <c r="G113" s="43"/>
      <c r="Q113" s="90"/>
      <c r="R113" s="90"/>
    </row>
    <row r="114" spans="1:18" ht="99" x14ac:dyDescent="0.3">
      <c r="A114" s="66" t="s">
        <v>186</v>
      </c>
      <c r="B114" s="49" t="s">
        <v>187</v>
      </c>
      <c r="C114" s="18" t="s">
        <v>13</v>
      </c>
      <c r="D114" s="50" t="s">
        <v>45</v>
      </c>
      <c r="E114" s="51">
        <v>32000</v>
      </c>
      <c r="F114" s="43"/>
      <c r="G114" s="43"/>
      <c r="Q114" s="90"/>
      <c r="R114" s="90"/>
    </row>
    <row r="115" spans="1:18" ht="16.5" x14ac:dyDescent="0.3">
      <c r="A115" s="66" t="s">
        <v>188</v>
      </c>
      <c r="B115" s="49" t="s">
        <v>104</v>
      </c>
      <c r="C115" s="18" t="s">
        <v>13</v>
      </c>
      <c r="D115" s="50" t="s">
        <v>45</v>
      </c>
      <c r="E115" s="51">
        <f>50*2*15</f>
        <v>1500</v>
      </c>
      <c r="F115" s="43"/>
      <c r="G115" s="43"/>
      <c r="Q115" s="90"/>
      <c r="R115" s="90"/>
    </row>
    <row r="116" spans="1:18" ht="16.5" x14ac:dyDescent="0.2">
      <c r="A116" s="16"/>
      <c r="B116" s="389" t="s">
        <v>189</v>
      </c>
      <c r="C116" s="390"/>
      <c r="D116" s="390"/>
      <c r="E116" s="390"/>
      <c r="F116" s="391"/>
      <c r="G116" s="43"/>
      <c r="Q116" s="90"/>
      <c r="R116" s="90"/>
    </row>
    <row r="117" spans="1:18" ht="99" x14ac:dyDescent="0.3">
      <c r="A117" s="395" t="s">
        <v>190</v>
      </c>
      <c r="B117" s="53" t="s">
        <v>191</v>
      </c>
      <c r="C117" s="18" t="s">
        <v>13</v>
      </c>
      <c r="D117" s="50"/>
      <c r="E117" s="51"/>
      <c r="F117" s="43"/>
      <c r="G117" s="43"/>
      <c r="Q117" s="90"/>
      <c r="R117" s="90"/>
    </row>
    <row r="118" spans="1:18" ht="18" x14ac:dyDescent="0.3">
      <c r="A118" s="396"/>
      <c r="B118" s="53" t="s">
        <v>192</v>
      </c>
      <c r="C118" s="18" t="s">
        <v>13</v>
      </c>
      <c r="D118" s="50" t="s">
        <v>87</v>
      </c>
      <c r="E118" s="68">
        <v>81.5</v>
      </c>
      <c r="F118" s="43"/>
      <c r="G118" s="43"/>
      <c r="Q118" s="90"/>
      <c r="R118" s="90"/>
    </row>
    <row r="119" spans="1:18" ht="16.5" x14ac:dyDescent="0.2">
      <c r="A119" s="16"/>
      <c r="B119" s="389" t="s">
        <v>129</v>
      </c>
      <c r="C119" s="390"/>
      <c r="D119" s="390"/>
      <c r="E119" s="390"/>
      <c r="F119" s="391"/>
      <c r="G119" s="43"/>
      <c r="Q119" s="90"/>
      <c r="R119" s="90"/>
    </row>
    <row r="120" spans="1:18" ht="313.5" x14ac:dyDescent="0.3">
      <c r="A120" s="395" t="s">
        <v>193</v>
      </c>
      <c r="B120" s="69" t="s">
        <v>194</v>
      </c>
      <c r="C120" s="18" t="s">
        <v>13</v>
      </c>
      <c r="D120" s="70"/>
      <c r="E120" s="71"/>
      <c r="F120" s="398"/>
      <c r="G120" s="398"/>
      <c r="Q120" s="90"/>
      <c r="R120" s="90"/>
    </row>
    <row r="121" spans="1:18" ht="115.5" x14ac:dyDescent="0.35">
      <c r="A121" s="397"/>
      <c r="B121" s="72" t="s">
        <v>143</v>
      </c>
      <c r="C121" s="18" t="s">
        <v>13</v>
      </c>
      <c r="D121" s="73"/>
      <c r="E121" s="73"/>
      <c r="F121" s="399"/>
      <c r="G121" s="399"/>
      <c r="Q121" s="90"/>
      <c r="R121" s="90"/>
    </row>
    <row r="122" spans="1:18" ht="33" x14ac:dyDescent="0.3">
      <c r="A122" s="396"/>
      <c r="B122" s="74" t="s">
        <v>195</v>
      </c>
      <c r="C122" s="18" t="s">
        <v>13</v>
      </c>
      <c r="D122" s="75" t="s">
        <v>145</v>
      </c>
      <c r="E122" s="75">
        <f>50*330</f>
        <v>16500</v>
      </c>
      <c r="F122" s="400"/>
      <c r="G122" s="400"/>
      <c r="Q122" s="90"/>
      <c r="R122" s="90"/>
    </row>
    <row r="123" spans="1:18" ht="16.5" x14ac:dyDescent="0.2">
      <c r="A123" s="16"/>
      <c r="B123" s="401" t="s">
        <v>154</v>
      </c>
      <c r="C123" s="402"/>
      <c r="D123" s="402"/>
      <c r="E123" s="402"/>
      <c r="F123" s="403"/>
      <c r="G123" s="43"/>
      <c r="Q123" s="90"/>
      <c r="R123" s="90"/>
    </row>
    <row r="124" spans="1:18" ht="16.5" x14ac:dyDescent="0.3">
      <c r="A124" s="66" t="s">
        <v>196</v>
      </c>
      <c r="B124" s="60" t="s">
        <v>197</v>
      </c>
      <c r="C124" s="18" t="s">
        <v>13</v>
      </c>
      <c r="D124" s="55" t="s">
        <v>175</v>
      </c>
      <c r="E124" s="51">
        <f>339.57-150+80+16.16+62.25</f>
        <v>347.98</v>
      </c>
      <c r="F124" s="43"/>
      <c r="G124" s="43"/>
      <c r="Q124" s="90"/>
      <c r="R124" s="90"/>
    </row>
    <row r="125" spans="1:18" ht="16.5" x14ac:dyDescent="0.3">
      <c r="A125" s="16" t="s">
        <v>198</v>
      </c>
      <c r="B125" s="60" t="s">
        <v>177</v>
      </c>
      <c r="C125" s="18" t="s">
        <v>13</v>
      </c>
      <c r="D125" s="55" t="s">
        <v>178</v>
      </c>
      <c r="E125" s="51"/>
      <c r="F125" s="43"/>
      <c r="G125" s="43"/>
      <c r="Q125" s="90"/>
      <c r="R125" s="90"/>
    </row>
    <row r="126" spans="1:18" ht="16.5" x14ac:dyDescent="0.2">
      <c r="A126" s="65"/>
      <c r="B126" s="401" t="s">
        <v>179</v>
      </c>
      <c r="C126" s="402"/>
      <c r="D126" s="402"/>
      <c r="E126" s="402"/>
      <c r="F126" s="403"/>
      <c r="G126" s="43"/>
      <c r="Q126" s="90"/>
      <c r="R126" s="90"/>
    </row>
    <row r="127" spans="1:18" ht="14.25" x14ac:dyDescent="0.2">
      <c r="A127" s="67"/>
      <c r="B127" s="385" t="s">
        <v>199</v>
      </c>
      <c r="C127" s="386"/>
      <c r="D127" s="386"/>
      <c r="E127" s="386"/>
      <c r="F127" s="387"/>
      <c r="G127" s="22"/>
      <c r="Q127" s="90"/>
      <c r="R127" s="90"/>
    </row>
    <row r="128" spans="1:18" ht="14.25" x14ac:dyDescent="0.2">
      <c r="A128" s="16" t="s">
        <v>200</v>
      </c>
      <c r="B128" s="425" t="s">
        <v>201</v>
      </c>
      <c r="C128" s="425"/>
      <c r="D128" s="425"/>
      <c r="E128" s="425"/>
      <c r="F128" s="425"/>
      <c r="G128" s="425"/>
      <c r="Q128" s="207"/>
      <c r="R128" s="207"/>
    </row>
    <row r="129" spans="1:18" ht="93" x14ac:dyDescent="0.2">
      <c r="A129" s="66" t="s">
        <v>202</v>
      </c>
      <c r="B129" s="76" t="s">
        <v>203</v>
      </c>
      <c r="C129" s="18" t="s">
        <v>13</v>
      </c>
      <c r="D129" s="77" t="s">
        <v>204</v>
      </c>
      <c r="E129" s="78">
        <v>6000</v>
      </c>
      <c r="F129" s="79"/>
      <c r="G129" s="79"/>
      <c r="Q129" s="90"/>
      <c r="R129" s="90"/>
    </row>
    <row r="130" spans="1:18" ht="80.25" x14ac:dyDescent="0.2">
      <c r="A130" s="66" t="s">
        <v>205</v>
      </c>
      <c r="B130" s="76" t="s">
        <v>206</v>
      </c>
      <c r="C130" s="18" t="s">
        <v>13</v>
      </c>
      <c r="D130" s="77" t="s">
        <v>39</v>
      </c>
      <c r="E130" s="78">
        <v>2145</v>
      </c>
      <c r="F130" s="79"/>
      <c r="G130" s="79"/>
      <c r="Q130" s="90"/>
      <c r="R130" s="90"/>
    </row>
    <row r="131" spans="1:18" ht="63.75" x14ac:dyDescent="0.2">
      <c r="A131" s="66" t="s">
        <v>207</v>
      </c>
      <c r="B131" s="76" t="s">
        <v>208</v>
      </c>
      <c r="C131" s="18" t="s">
        <v>13</v>
      </c>
      <c r="D131" s="77" t="s">
        <v>39</v>
      </c>
      <c r="E131" s="78">
        <v>1530</v>
      </c>
      <c r="F131" s="79"/>
      <c r="G131" s="79"/>
      <c r="Q131" s="90"/>
      <c r="R131" s="90"/>
    </row>
    <row r="132" spans="1:18" ht="76.5" x14ac:dyDescent="0.2">
      <c r="A132" s="66" t="s">
        <v>209</v>
      </c>
      <c r="B132" s="76" t="s">
        <v>210</v>
      </c>
      <c r="C132" s="18" t="s">
        <v>13</v>
      </c>
      <c r="D132" s="77" t="s">
        <v>211</v>
      </c>
      <c r="E132" s="78">
        <v>6000</v>
      </c>
      <c r="F132" s="79"/>
      <c r="G132" s="79"/>
      <c r="Q132" s="90"/>
      <c r="R132" s="90"/>
    </row>
    <row r="133" spans="1:18" ht="63.75" x14ac:dyDescent="0.2">
      <c r="A133" s="66" t="s">
        <v>212</v>
      </c>
      <c r="B133" s="76" t="s">
        <v>213</v>
      </c>
      <c r="C133" s="18" t="s">
        <v>13</v>
      </c>
      <c r="D133" s="77" t="s">
        <v>39</v>
      </c>
      <c r="E133" s="78">
        <v>525</v>
      </c>
      <c r="F133" s="79"/>
      <c r="G133" s="79"/>
      <c r="Q133" s="90"/>
      <c r="R133" s="90"/>
    </row>
    <row r="134" spans="1:18" ht="16.5" x14ac:dyDescent="0.2">
      <c r="A134" s="66"/>
      <c r="B134" s="389" t="s">
        <v>214</v>
      </c>
      <c r="C134" s="390"/>
      <c r="D134" s="390"/>
      <c r="E134" s="390"/>
      <c r="F134" s="391"/>
      <c r="G134" s="79"/>
      <c r="Q134" s="90"/>
      <c r="R134" s="90"/>
    </row>
    <row r="135" spans="1:18" ht="39.75" x14ac:dyDescent="0.2">
      <c r="A135" s="66" t="s">
        <v>215</v>
      </c>
      <c r="B135" s="76" t="s">
        <v>216</v>
      </c>
      <c r="C135" s="18" t="s">
        <v>13</v>
      </c>
      <c r="D135" s="80" t="s">
        <v>217</v>
      </c>
      <c r="E135" s="81">
        <f>0.06*(2*4*6+3*5.7*9+6*5.7*3+4*4+2*2*16+2.5*3.5*6)</f>
        <v>26.22</v>
      </c>
      <c r="F135" s="79"/>
      <c r="G135" s="79"/>
      <c r="Q135" s="90"/>
      <c r="R135" s="90"/>
    </row>
    <row r="136" spans="1:18" ht="16.5" x14ac:dyDescent="0.2">
      <c r="A136" s="66"/>
      <c r="B136" s="389" t="s">
        <v>218</v>
      </c>
      <c r="C136" s="390"/>
      <c r="D136" s="390"/>
      <c r="E136" s="390"/>
      <c r="F136" s="391"/>
      <c r="G136" s="79"/>
      <c r="Q136" s="90"/>
      <c r="R136" s="90"/>
    </row>
    <row r="137" spans="1:18" ht="52.5" x14ac:dyDescent="0.2">
      <c r="A137" s="66" t="s">
        <v>219</v>
      </c>
      <c r="B137" s="76" t="s">
        <v>220</v>
      </c>
      <c r="C137" s="18" t="s">
        <v>13</v>
      </c>
      <c r="D137" s="80" t="s">
        <v>217</v>
      </c>
      <c r="E137" s="80">
        <f>0.5*(2*4*6+3*5.7*9+6*5.7*3+4*4+2*2*16+2.5*3.5*6)</f>
        <v>218.5</v>
      </c>
      <c r="F137" s="79"/>
      <c r="G137" s="79"/>
      <c r="Q137" s="90"/>
      <c r="R137" s="90"/>
    </row>
    <row r="138" spans="1:18" ht="52.5" x14ac:dyDescent="0.2">
      <c r="A138" s="66" t="s">
        <v>221</v>
      </c>
      <c r="B138" s="76" t="s">
        <v>222</v>
      </c>
      <c r="C138" s="18" t="s">
        <v>13</v>
      </c>
      <c r="D138" s="80" t="s">
        <v>217</v>
      </c>
      <c r="E138" s="80">
        <f>0.8*0.5*(2.5*8+4.7*15)</f>
        <v>36.200000000000003</v>
      </c>
      <c r="F138" s="79"/>
      <c r="G138" s="79"/>
      <c r="Q138" s="90"/>
      <c r="R138" s="90"/>
    </row>
    <row r="139" spans="1:18" ht="78" x14ac:dyDescent="0.2">
      <c r="A139" s="66" t="s">
        <v>223</v>
      </c>
      <c r="B139" s="76" t="s">
        <v>224</v>
      </c>
      <c r="C139" s="18" t="s">
        <v>13</v>
      </c>
      <c r="D139" s="80" t="s">
        <v>217</v>
      </c>
      <c r="E139" s="80">
        <v>51.48</v>
      </c>
      <c r="F139" s="79"/>
      <c r="G139" s="79"/>
      <c r="Q139" s="90"/>
      <c r="R139" s="90"/>
    </row>
    <row r="140" spans="1:18" ht="16.5" x14ac:dyDescent="0.2">
      <c r="A140" s="66"/>
      <c r="B140" s="389" t="s">
        <v>225</v>
      </c>
      <c r="C140" s="390"/>
      <c r="D140" s="390"/>
      <c r="E140" s="390"/>
      <c r="F140" s="391"/>
      <c r="G140" s="79"/>
      <c r="Q140" s="90"/>
      <c r="R140" s="90"/>
    </row>
    <row r="141" spans="1:18" ht="38.25" x14ac:dyDescent="0.2">
      <c r="A141" s="66" t="s">
        <v>226</v>
      </c>
      <c r="B141" s="76" t="s">
        <v>227</v>
      </c>
      <c r="C141" s="18" t="s">
        <v>13</v>
      </c>
      <c r="D141" s="80" t="s">
        <v>145</v>
      </c>
      <c r="E141" s="82">
        <v>16370</v>
      </c>
      <c r="F141" s="79"/>
      <c r="G141" s="79"/>
      <c r="Q141" s="90"/>
      <c r="R141" s="90"/>
    </row>
    <row r="142" spans="1:18" ht="51" x14ac:dyDescent="0.2">
      <c r="A142" s="66" t="s">
        <v>228</v>
      </c>
      <c r="B142" s="76" t="s">
        <v>229</v>
      </c>
      <c r="C142" s="18" t="s">
        <v>13</v>
      </c>
      <c r="D142" s="80" t="s">
        <v>145</v>
      </c>
      <c r="E142" s="82">
        <v>5550</v>
      </c>
      <c r="F142" s="79"/>
      <c r="G142" s="79"/>
      <c r="Q142" s="90"/>
      <c r="R142" s="90"/>
    </row>
    <row r="143" spans="1:18" ht="16.5" x14ac:dyDescent="0.2">
      <c r="A143" s="66"/>
      <c r="B143" s="389" t="s">
        <v>46</v>
      </c>
      <c r="C143" s="390"/>
      <c r="D143" s="390"/>
      <c r="E143" s="390"/>
      <c r="F143" s="391"/>
      <c r="G143" s="79"/>
      <c r="Q143" s="90"/>
      <c r="R143" s="90"/>
    </row>
    <row r="144" spans="1:18" ht="102" x14ac:dyDescent="0.2">
      <c r="A144" s="66" t="s">
        <v>230</v>
      </c>
      <c r="B144" s="76" t="s">
        <v>231</v>
      </c>
      <c r="C144" s="18" t="s">
        <v>13</v>
      </c>
      <c r="D144" s="80" t="s">
        <v>145</v>
      </c>
      <c r="E144" s="83">
        <v>333812.8</v>
      </c>
      <c r="F144" s="79"/>
      <c r="G144" s="79"/>
      <c r="Q144" s="90"/>
      <c r="R144" s="90"/>
    </row>
    <row r="145" spans="1:18" ht="25.5" x14ac:dyDescent="0.2">
      <c r="A145" s="66" t="s">
        <v>232</v>
      </c>
      <c r="B145" s="76" t="s">
        <v>233</v>
      </c>
      <c r="C145" s="18" t="s">
        <v>13</v>
      </c>
      <c r="D145" s="80" t="s">
        <v>145</v>
      </c>
      <c r="E145" s="83">
        <f>E144</f>
        <v>333812.8</v>
      </c>
      <c r="F145" s="79"/>
      <c r="G145" s="79"/>
      <c r="Q145" s="90"/>
      <c r="R145" s="90"/>
    </row>
    <row r="146" spans="1:18" ht="16.5" x14ac:dyDescent="0.2">
      <c r="A146" s="66"/>
      <c r="B146" s="389" t="s">
        <v>234</v>
      </c>
      <c r="C146" s="390"/>
      <c r="D146" s="390"/>
      <c r="E146" s="390"/>
      <c r="F146" s="391"/>
      <c r="G146" s="79"/>
      <c r="Q146" s="90"/>
      <c r="R146" s="90"/>
    </row>
    <row r="147" spans="1:18" ht="25.5" x14ac:dyDescent="0.2">
      <c r="A147" s="66" t="s">
        <v>235</v>
      </c>
      <c r="B147" s="76" t="s">
        <v>236</v>
      </c>
      <c r="C147" s="18" t="s">
        <v>13</v>
      </c>
      <c r="D147" s="80" t="s">
        <v>102</v>
      </c>
      <c r="E147" s="80">
        <v>6</v>
      </c>
      <c r="F147" s="79"/>
      <c r="G147" s="79"/>
      <c r="Q147" s="90"/>
      <c r="R147" s="90"/>
    </row>
    <row r="148" spans="1:18" ht="25.5" x14ac:dyDescent="0.2">
      <c r="A148" s="66" t="s">
        <v>237</v>
      </c>
      <c r="B148" s="76" t="s">
        <v>238</v>
      </c>
      <c r="C148" s="18" t="s">
        <v>13</v>
      </c>
      <c r="D148" s="80" t="s">
        <v>102</v>
      </c>
      <c r="E148" s="80">
        <f>2*6*4+2*8*2+10*8*2</f>
        <v>240</v>
      </c>
      <c r="F148" s="79"/>
      <c r="G148" s="79"/>
      <c r="Q148" s="90"/>
      <c r="R148" s="90"/>
    </row>
    <row r="149" spans="1:18" ht="25.5" x14ac:dyDescent="0.2">
      <c r="A149" s="66" t="s">
        <v>239</v>
      </c>
      <c r="B149" s="76" t="s">
        <v>240</v>
      </c>
      <c r="C149" s="18" t="s">
        <v>13</v>
      </c>
      <c r="D149" s="80" t="s">
        <v>102</v>
      </c>
      <c r="E149" s="80">
        <v>44</v>
      </c>
      <c r="F149" s="79"/>
      <c r="G149" s="79"/>
      <c r="Q149" s="90"/>
      <c r="R149" s="90"/>
    </row>
    <row r="150" spans="1:18" ht="16.5" x14ac:dyDescent="0.2">
      <c r="A150" s="66"/>
      <c r="B150" s="389" t="s">
        <v>154</v>
      </c>
      <c r="C150" s="390"/>
      <c r="D150" s="390"/>
      <c r="E150" s="390"/>
      <c r="F150" s="391"/>
      <c r="G150" s="79"/>
      <c r="Q150" s="90"/>
      <c r="R150" s="90"/>
    </row>
    <row r="151" spans="1:18" ht="39.75" x14ac:dyDescent="0.2">
      <c r="A151" s="66" t="s">
        <v>241</v>
      </c>
      <c r="B151" s="76" t="s">
        <v>242</v>
      </c>
      <c r="C151" s="18" t="s">
        <v>13</v>
      </c>
      <c r="D151" s="80" t="s">
        <v>243</v>
      </c>
      <c r="E151" s="80">
        <f>13*4</f>
        <v>52</v>
      </c>
      <c r="F151" s="79"/>
      <c r="G151" s="79"/>
      <c r="Q151" s="90"/>
      <c r="R151" s="90"/>
    </row>
    <row r="152" spans="1:18" ht="38.25" x14ac:dyDescent="0.2">
      <c r="A152" s="66" t="s">
        <v>244</v>
      </c>
      <c r="B152" s="76" t="s">
        <v>245</v>
      </c>
      <c r="C152" s="18" t="s">
        <v>13</v>
      </c>
      <c r="D152" s="80" t="s">
        <v>243</v>
      </c>
      <c r="E152" s="80">
        <f>8*16</f>
        <v>128</v>
      </c>
      <c r="F152" s="79"/>
      <c r="G152" s="79"/>
      <c r="Q152" s="90"/>
      <c r="R152" s="90"/>
    </row>
    <row r="153" spans="1:18" ht="65.25" x14ac:dyDescent="0.2">
      <c r="A153" s="66" t="s">
        <v>246</v>
      </c>
      <c r="B153" s="84" t="s">
        <v>247</v>
      </c>
      <c r="C153" s="18" t="s">
        <v>13</v>
      </c>
      <c r="D153" s="80" t="s">
        <v>248</v>
      </c>
      <c r="E153" s="85">
        <f>4*5*13.3</f>
        <v>266</v>
      </c>
      <c r="F153" s="79"/>
      <c r="G153" s="79"/>
      <c r="Q153" s="90"/>
      <c r="R153" s="90"/>
    </row>
    <row r="154" spans="1:18" ht="65.25" x14ac:dyDescent="0.2">
      <c r="A154" s="66" t="s">
        <v>249</v>
      </c>
      <c r="B154" s="84" t="s">
        <v>250</v>
      </c>
      <c r="C154" s="18" t="s">
        <v>13</v>
      </c>
      <c r="D154" s="80" t="s">
        <v>248</v>
      </c>
      <c r="E154" s="85">
        <f>2*2*15*(9+13)+3*351*2</f>
        <v>3426</v>
      </c>
      <c r="F154" s="79"/>
      <c r="G154" s="79"/>
      <c r="Q154" s="90"/>
      <c r="R154" s="90"/>
    </row>
    <row r="155" spans="1:18" ht="16.5" x14ac:dyDescent="0.2">
      <c r="A155" s="66"/>
      <c r="B155" s="389" t="s">
        <v>172</v>
      </c>
      <c r="C155" s="390"/>
      <c r="D155" s="390"/>
      <c r="E155" s="390"/>
      <c r="F155" s="391"/>
      <c r="G155" s="79"/>
      <c r="Q155" s="90"/>
      <c r="R155" s="90"/>
    </row>
    <row r="156" spans="1:18" ht="38.25" x14ac:dyDescent="0.2">
      <c r="A156" s="66" t="s">
        <v>251</v>
      </c>
      <c r="B156" s="76" t="s">
        <v>252</v>
      </c>
      <c r="C156" s="18" t="s">
        <v>13</v>
      </c>
      <c r="D156" s="80" t="s">
        <v>248</v>
      </c>
      <c r="E156" s="80">
        <f>25*0.1*0.3*10</f>
        <v>7.5</v>
      </c>
      <c r="F156" s="79"/>
      <c r="G156" s="79"/>
      <c r="Q156" s="90"/>
      <c r="R156" s="90"/>
    </row>
    <row r="157" spans="1:18" ht="38.25" x14ac:dyDescent="0.2">
      <c r="A157" s="66" t="s">
        <v>253</v>
      </c>
      <c r="B157" s="76" t="s">
        <v>254</v>
      </c>
      <c r="C157" s="18" t="s">
        <v>13</v>
      </c>
      <c r="D157" s="80" t="s">
        <v>248</v>
      </c>
      <c r="E157" s="80">
        <f>351*2.1</f>
        <v>737.1</v>
      </c>
      <c r="F157" s="79"/>
      <c r="G157" s="79"/>
      <c r="Q157" s="90"/>
      <c r="R157" s="90"/>
    </row>
    <row r="158" spans="1:18" ht="25.5" x14ac:dyDescent="0.2">
      <c r="A158" s="66" t="s">
        <v>255</v>
      </c>
      <c r="B158" s="76" t="s">
        <v>256</v>
      </c>
      <c r="C158" s="18" t="s">
        <v>13</v>
      </c>
      <c r="D158" s="80" t="s">
        <v>248</v>
      </c>
      <c r="E158" s="80">
        <f>351*2.15</f>
        <v>754.65</v>
      </c>
      <c r="F158" s="79"/>
      <c r="G158" s="79"/>
      <c r="Q158" s="90"/>
      <c r="R158" s="90"/>
    </row>
    <row r="159" spans="1:18" ht="38.25" x14ac:dyDescent="0.2">
      <c r="A159" s="66" t="s">
        <v>257</v>
      </c>
      <c r="B159" s="76" t="s">
        <v>258</v>
      </c>
      <c r="C159" s="18" t="s">
        <v>13</v>
      </c>
      <c r="D159" s="80" t="s">
        <v>248</v>
      </c>
      <c r="E159" s="80">
        <f>68.5*2+15+14+9.5+44+2.5*5+6*3*2</f>
        <v>268</v>
      </c>
      <c r="F159" s="79"/>
      <c r="G159" s="79"/>
      <c r="Q159" s="90"/>
      <c r="R159" s="90"/>
    </row>
    <row r="160" spans="1:18" ht="16.5" x14ac:dyDescent="0.2">
      <c r="A160" s="16"/>
      <c r="B160" s="389" t="s">
        <v>179</v>
      </c>
      <c r="C160" s="390"/>
      <c r="D160" s="390"/>
      <c r="E160" s="390"/>
      <c r="F160" s="391"/>
      <c r="G160" s="79"/>
      <c r="Q160" s="90"/>
      <c r="R160" s="90"/>
    </row>
    <row r="161" spans="1:18" ht="31.5" customHeight="1" x14ac:dyDescent="0.2">
      <c r="A161" s="67"/>
      <c r="B161" s="385" t="s">
        <v>259</v>
      </c>
      <c r="C161" s="386"/>
      <c r="D161" s="386"/>
      <c r="E161" s="386"/>
      <c r="F161" s="387"/>
      <c r="G161" s="22"/>
      <c r="Q161" s="90"/>
      <c r="R161" s="90"/>
    </row>
    <row r="162" spans="1:18" ht="14.25" x14ac:dyDescent="0.25">
      <c r="A162" s="16" t="s">
        <v>260</v>
      </c>
      <c r="B162" s="388" t="s">
        <v>261</v>
      </c>
      <c r="C162" s="388"/>
      <c r="D162" s="388"/>
      <c r="E162" s="388"/>
      <c r="F162" s="388"/>
      <c r="G162" s="388"/>
      <c r="Q162" s="207"/>
      <c r="R162" s="207"/>
    </row>
    <row r="163" spans="1:18" ht="16.5" x14ac:dyDescent="0.25">
      <c r="A163" s="16"/>
      <c r="B163" s="392" t="s">
        <v>1420</v>
      </c>
      <c r="C163" s="393"/>
      <c r="D163" s="393"/>
      <c r="E163" s="393"/>
      <c r="F163" s="394"/>
      <c r="G163" s="196"/>
      <c r="Q163" s="207"/>
      <c r="R163" s="207"/>
    </row>
    <row r="164" spans="1:18" ht="114.75" x14ac:dyDescent="0.2">
      <c r="A164" s="16" t="s">
        <v>262</v>
      </c>
      <c r="B164" s="195" t="s">
        <v>1408</v>
      </c>
      <c r="C164" s="18" t="s">
        <v>13</v>
      </c>
      <c r="D164" s="86" t="s">
        <v>36</v>
      </c>
      <c r="E164" s="87">
        <v>9000</v>
      </c>
      <c r="F164" s="79"/>
      <c r="G164" s="79"/>
      <c r="Q164" s="90"/>
      <c r="R164" s="90"/>
    </row>
    <row r="165" spans="1:18" ht="114.75" x14ac:dyDescent="0.2">
      <c r="A165" s="16" t="s">
        <v>263</v>
      </c>
      <c r="B165" s="195" t="s">
        <v>1409</v>
      </c>
      <c r="C165" s="18" t="s">
        <v>13</v>
      </c>
      <c r="D165" s="86" t="s">
        <v>248</v>
      </c>
      <c r="E165" s="87">
        <v>34300</v>
      </c>
      <c r="F165" s="79"/>
      <c r="G165" s="79"/>
      <c r="Q165" s="90"/>
      <c r="R165" s="90"/>
    </row>
    <row r="166" spans="1:18" ht="16.5" x14ac:dyDescent="0.2">
      <c r="A166" s="16"/>
      <c r="B166" s="389" t="s">
        <v>189</v>
      </c>
      <c r="C166" s="390"/>
      <c r="D166" s="390"/>
      <c r="E166" s="390"/>
      <c r="F166" s="391"/>
      <c r="G166" s="79"/>
      <c r="Q166" s="90"/>
      <c r="R166" s="90"/>
    </row>
    <row r="167" spans="1:18" ht="16.5" x14ac:dyDescent="0.2">
      <c r="A167" s="16"/>
      <c r="B167" s="392" t="s">
        <v>1411</v>
      </c>
      <c r="C167" s="393"/>
      <c r="D167" s="393"/>
      <c r="E167" s="393"/>
      <c r="F167" s="394"/>
      <c r="G167" s="79"/>
      <c r="Q167" s="90"/>
      <c r="R167" s="90"/>
    </row>
    <row r="168" spans="1:18" ht="216.75" x14ac:dyDescent="0.2">
      <c r="A168" s="16" t="s">
        <v>264</v>
      </c>
      <c r="B168" s="195" t="s">
        <v>1410</v>
      </c>
      <c r="C168" s="18"/>
      <c r="D168" s="86" t="s">
        <v>265</v>
      </c>
      <c r="E168" s="87">
        <v>4300</v>
      </c>
      <c r="F168" s="79"/>
      <c r="G168" s="79"/>
      <c r="Q168" s="90"/>
      <c r="R168" s="90"/>
    </row>
    <row r="169" spans="1:18" ht="191.25" x14ac:dyDescent="0.2">
      <c r="A169" s="16" t="s">
        <v>1419</v>
      </c>
      <c r="B169" s="195" t="s">
        <v>1418</v>
      </c>
      <c r="C169" s="18" t="s">
        <v>13</v>
      </c>
      <c r="D169" s="86" t="s">
        <v>248</v>
      </c>
      <c r="E169" s="87">
        <v>9000</v>
      </c>
      <c r="F169" s="79"/>
      <c r="G169" s="79"/>
      <c r="Q169" s="90"/>
      <c r="R169" s="90"/>
    </row>
    <row r="170" spans="1:18" ht="127.5" x14ac:dyDescent="0.2">
      <c r="A170" s="16" t="s">
        <v>266</v>
      </c>
      <c r="B170" s="195" t="s">
        <v>1417</v>
      </c>
      <c r="C170" s="18" t="s">
        <v>13</v>
      </c>
      <c r="D170" s="86" t="s">
        <v>217</v>
      </c>
      <c r="E170" s="87">
        <v>8400</v>
      </c>
      <c r="F170" s="79"/>
      <c r="G170" s="79"/>
      <c r="Q170" s="90"/>
      <c r="R170" s="90"/>
    </row>
    <row r="171" spans="1:18" ht="129" x14ac:dyDescent="0.2">
      <c r="A171" s="16" t="s">
        <v>267</v>
      </c>
      <c r="B171" s="195" t="s">
        <v>1416</v>
      </c>
      <c r="C171" s="18" t="s">
        <v>13</v>
      </c>
      <c r="D171" s="86" t="s">
        <v>217</v>
      </c>
      <c r="E171" s="87">
        <v>2700</v>
      </c>
      <c r="F171" s="79"/>
      <c r="G171" s="79"/>
      <c r="Q171" s="90"/>
      <c r="R171" s="90"/>
    </row>
    <row r="172" spans="1:18" ht="16.5" x14ac:dyDescent="0.2">
      <c r="A172" s="16"/>
      <c r="B172" s="389" t="s">
        <v>214</v>
      </c>
      <c r="C172" s="390"/>
      <c r="D172" s="390"/>
      <c r="E172" s="390"/>
      <c r="F172" s="391"/>
      <c r="G172" s="79"/>
      <c r="Q172" s="90"/>
      <c r="R172" s="90"/>
    </row>
    <row r="173" spans="1:18" ht="16.5" x14ac:dyDescent="0.2">
      <c r="A173" s="16"/>
      <c r="B173" s="392" t="s">
        <v>1415</v>
      </c>
      <c r="C173" s="393"/>
      <c r="D173" s="393"/>
      <c r="E173" s="393"/>
      <c r="F173" s="394"/>
      <c r="G173" s="79"/>
      <c r="Q173" s="90"/>
      <c r="R173" s="90"/>
    </row>
    <row r="174" spans="1:18" ht="89.25" x14ac:dyDescent="0.2">
      <c r="A174" s="16" t="s">
        <v>268</v>
      </c>
      <c r="B174" s="195" t="s">
        <v>1413</v>
      </c>
      <c r="C174" s="77" t="s">
        <v>1390</v>
      </c>
      <c r="D174" s="86" t="s">
        <v>164</v>
      </c>
      <c r="E174" s="87">
        <v>2311</v>
      </c>
      <c r="F174" s="79"/>
      <c r="G174" s="79"/>
      <c r="Q174" s="90"/>
      <c r="R174" s="90"/>
    </row>
    <row r="175" spans="1:18" ht="76.5" x14ac:dyDescent="0.2">
      <c r="A175" s="16" t="s">
        <v>269</v>
      </c>
      <c r="B175" s="195" t="s">
        <v>1414</v>
      </c>
      <c r="C175" s="77" t="s">
        <v>1390</v>
      </c>
      <c r="D175" s="86" t="s">
        <v>133</v>
      </c>
      <c r="E175" s="87">
        <v>5</v>
      </c>
      <c r="F175" s="79"/>
      <c r="G175" s="79"/>
      <c r="Q175" s="90"/>
      <c r="R175" s="90"/>
    </row>
    <row r="176" spans="1:18" ht="16.5" x14ac:dyDescent="0.2">
      <c r="A176" s="16"/>
      <c r="B176" s="389" t="s">
        <v>270</v>
      </c>
      <c r="C176" s="390"/>
      <c r="D176" s="390"/>
      <c r="E176" s="390"/>
      <c r="F176" s="391"/>
      <c r="G176" s="79"/>
      <c r="Q176" s="90"/>
      <c r="R176" s="90"/>
    </row>
    <row r="177" spans="1:18" ht="16.5" x14ac:dyDescent="0.2">
      <c r="A177" s="16"/>
      <c r="B177" s="392" t="s">
        <v>1421</v>
      </c>
      <c r="C177" s="393"/>
      <c r="D177" s="393"/>
      <c r="E177" s="393"/>
      <c r="F177" s="394"/>
      <c r="G177" s="79"/>
      <c r="Q177" s="90"/>
      <c r="R177" s="90"/>
    </row>
    <row r="178" spans="1:18" ht="89.25" x14ac:dyDescent="0.2">
      <c r="A178" s="16" t="s">
        <v>271</v>
      </c>
      <c r="B178" s="195" t="s">
        <v>1412</v>
      </c>
      <c r="C178" s="77" t="s">
        <v>1390</v>
      </c>
      <c r="D178" s="86" t="s">
        <v>36</v>
      </c>
      <c r="E178" s="87">
        <v>14000</v>
      </c>
      <c r="F178" s="79"/>
      <c r="G178" s="79"/>
      <c r="Q178" s="90"/>
      <c r="R178" s="90"/>
    </row>
    <row r="179" spans="1:18" ht="16.5" x14ac:dyDescent="0.2">
      <c r="A179" s="16"/>
      <c r="B179" s="389" t="s">
        <v>272</v>
      </c>
      <c r="C179" s="390"/>
      <c r="D179" s="390"/>
      <c r="E179" s="390"/>
      <c r="F179" s="391"/>
      <c r="G179" s="79"/>
      <c r="Q179" s="90"/>
      <c r="R179" s="90"/>
    </row>
    <row r="180" spans="1:18" ht="14.25" x14ac:dyDescent="0.2">
      <c r="A180" s="16"/>
      <c r="B180" s="371" t="s">
        <v>273</v>
      </c>
      <c r="C180" s="372"/>
      <c r="D180" s="372"/>
      <c r="E180" s="372"/>
      <c r="F180" s="373"/>
      <c r="G180" s="79"/>
      <c r="Q180" s="90"/>
      <c r="R180" s="90"/>
    </row>
    <row r="181" spans="1:18" ht="14.25" x14ac:dyDescent="0.25">
      <c r="A181" s="16" t="s">
        <v>274</v>
      </c>
      <c r="B181" s="374" t="s">
        <v>275</v>
      </c>
      <c r="C181" s="375"/>
      <c r="D181" s="375"/>
      <c r="E181" s="375"/>
      <c r="F181" s="375"/>
      <c r="G181" s="376"/>
      <c r="Q181" s="207"/>
      <c r="R181" s="207"/>
    </row>
    <row r="182" spans="1:18" ht="63.75" x14ac:dyDescent="0.2">
      <c r="A182" s="16" t="s">
        <v>276</v>
      </c>
      <c r="B182" s="76" t="s">
        <v>1376</v>
      </c>
      <c r="C182" s="77" t="s">
        <v>1390</v>
      </c>
      <c r="D182" s="86" t="s">
        <v>1377</v>
      </c>
      <c r="E182" s="193">
        <v>1</v>
      </c>
      <c r="F182" s="79"/>
      <c r="G182" s="79"/>
      <c r="Q182" s="90"/>
      <c r="R182" s="90"/>
    </row>
    <row r="183" spans="1:18" ht="25.5" x14ac:dyDescent="0.2">
      <c r="A183" s="16" t="s">
        <v>1391</v>
      </c>
      <c r="B183" s="192" t="s">
        <v>1406</v>
      </c>
      <c r="C183" s="77" t="s">
        <v>1390</v>
      </c>
      <c r="D183" s="86" t="s">
        <v>1377</v>
      </c>
      <c r="E183" s="193">
        <v>1</v>
      </c>
      <c r="F183" s="79"/>
      <c r="G183" s="79"/>
      <c r="Q183" s="90"/>
      <c r="R183" s="90"/>
    </row>
    <row r="184" spans="1:18" ht="38.25" x14ac:dyDescent="0.2">
      <c r="A184" s="16" t="s">
        <v>1394</v>
      </c>
      <c r="B184" s="190" t="s">
        <v>1405</v>
      </c>
      <c r="C184" s="77" t="s">
        <v>1390</v>
      </c>
      <c r="D184" s="86" t="s">
        <v>1377</v>
      </c>
      <c r="E184" s="193">
        <v>1</v>
      </c>
      <c r="F184" s="79"/>
      <c r="G184" s="79"/>
      <c r="Q184" s="90"/>
      <c r="R184" s="90"/>
    </row>
    <row r="185" spans="1:18" ht="15" x14ac:dyDescent="0.25">
      <c r="A185" s="16"/>
      <c r="B185" s="377" t="s">
        <v>1392</v>
      </c>
      <c r="C185" s="378"/>
      <c r="D185" s="378"/>
      <c r="E185" s="378"/>
      <c r="F185" s="378"/>
      <c r="G185" s="79"/>
      <c r="Q185" s="90"/>
      <c r="R185" s="90"/>
    </row>
    <row r="186" spans="1:18" ht="14.25" customHeight="1" x14ac:dyDescent="0.25">
      <c r="A186" s="16"/>
      <c r="B186" s="379" t="s">
        <v>277</v>
      </c>
      <c r="C186" s="380"/>
      <c r="D186" s="380"/>
      <c r="E186" s="380"/>
      <c r="F186" s="381"/>
      <c r="G186" s="213"/>
      <c r="H186" s="214"/>
      <c r="I186" s="214"/>
      <c r="J186" s="214"/>
      <c r="K186" s="214"/>
      <c r="L186" s="214"/>
      <c r="M186" s="214"/>
      <c r="N186" s="214"/>
      <c r="O186" s="214"/>
      <c r="P186" s="214"/>
      <c r="Q186" s="206"/>
      <c r="R186" s="206"/>
    </row>
    <row r="187" spans="1:18" x14ac:dyDescent="0.25">
      <c r="A187" s="88"/>
      <c r="B187" s="89"/>
      <c r="C187" s="89"/>
      <c r="D187" s="90"/>
      <c r="E187" s="91"/>
      <c r="F187" s="92"/>
      <c r="G187" s="93"/>
      <c r="Q187" s="90"/>
      <c r="R187" s="90"/>
    </row>
    <row r="188" spans="1:18" ht="15.75" x14ac:dyDescent="0.25">
      <c r="A188" s="94">
        <v>2</v>
      </c>
      <c r="B188" s="382" t="s">
        <v>278</v>
      </c>
      <c r="C188" s="382"/>
      <c r="D188" s="382"/>
      <c r="E188" s="382"/>
      <c r="F188" s="382"/>
      <c r="G188" s="382"/>
      <c r="Q188" s="90"/>
      <c r="R188" s="90"/>
    </row>
    <row r="189" spans="1:18" ht="27.75" customHeight="1" x14ac:dyDescent="0.25">
      <c r="A189" s="383" t="s">
        <v>1422</v>
      </c>
      <c r="B189" s="384"/>
      <c r="C189" s="384"/>
      <c r="D189" s="384"/>
      <c r="E189" s="384"/>
      <c r="F189" s="384"/>
      <c r="G189" s="384"/>
      <c r="H189" s="384"/>
      <c r="I189" s="384"/>
      <c r="J189" s="95"/>
      <c r="K189" s="95"/>
    </row>
    <row r="190" spans="1:18" x14ac:dyDescent="0.25">
      <c r="A190" s="96" t="s">
        <v>279</v>
      </c>
      <c r="B190" s="345" t="s">
        <v>280</v>
      </c>
      <c r="C190" s="345"/>
      <c r="D190" s="345"/>
      <c r="E190" s="345"/>
      <c r="F190" s="345"/>
      <c r="G190" s="345"/>
      <c r="H190" s="345"/>
      <c r="I190" s="345"/>
      <c r="J190" s="345"/>
      <c r="K190" s="345"/>
      <c r="L190" s="345"/>
      <c r="M190" s="345"/>
      <c r="N190" s="345"/>
      <c r="O190" s="345"/>
      <c r="P190" s="345"/>
      <c r="Q190" s="345"/>
      <c r="R190" s="345"/>
    </row>
    <row r="191" spans="1:18" x14ac:dyDescent="0.25">
      <c r="A191" s="97" t="s">
        <v>279</v>
      </c>
      <c r="B191" s="215" t="s">
        <v>281</v>
      </c>
      <c r="C191" s="215" t="s">
        <v>282</v>
      </c>
      <c r="D191" s="215" t="s">
        <v>283</v>
      </c>
      <c r="E191" s="216">
        <v>1</v>
      </c>
      <c r="F191" s="217"/>
      <c r="G191" s="218"/>
      <c r="I191" s="2" t="s">
        <v>284</v>
      </c>
      <c r="J191" s="2">
        <v>1761</v>
      </c>
      <c r="Q191" s="90"/>
      <c r="R191" s="90"/>
    </row>
    <row r="192" spans="1:18" x14ac:dyDescent="0.25">
      <c r="A192" s="98" t="s">
        <v>285</v>
      </c>
      <c r="B192" s="99" t="s">
        <v>286</v>
      </c>
      <c r="C192" s="90" t="s">
        <v>287</v>
      </c>
      <c r="D192" s="90" t="s">
        <v>283</v>
      </c>
      <c r="E192" s="91">
        <f t="shared" ref="E192:E197" si="0">J192/I192</f>
        <v>1</v>
      </c>
      <c r="F192" s="92"/>
      <c r="G192" s="93"/>
      <c r="I192" s="2">
        <v>946.93</v>
      </c>
      <c r="J192" s="2">
        <v>946.93</v>
      </c>
      <c r="K192" s="2">
        <v>396</v>
      </c>
      <c r="Q192" s="90"/>
      <c r="R192" s="90"/>
    </row>
    <row r="193" spans="1:18" x14ac:dyDescent="0.25">
      <c r="A193" s="98" t="s">
        <v>288</v>
      </c>
      <c r="B193" s="99" t="s">
        <v>289</v>
      </c>
      <c r="C193" s="90" t="s">
        <v>290</v>
      </c>
      <c r="D193" s="90" t="s">
        <v>283</v>
      </c>
      <c r="E193" s="91">
        <f t="shared" si="0"/>
        <v>1</v>
      </c>
      <c r="F193" s="92"/>
      <c r="G193" s="93"/>
      <c r="I193" s="2">
        <v>131.32</v>
      </c>
      <c r="J193" s="2">
        <v>131.32</v>
      </c>
      <c r="K193" s="2">
        <v>396</v>
      </c>
      <c r="Q193" s="90"/>
      <c r="R193" s="90"/>
    </row>
    <row r="194" spans="1:18" x14ac:dyDescent="0.25">
      <c r="A194" s="98" t="s">
        <v>291</v>
      </c>
      <c r="B194" s="99" t="s">
        <v>292</v>
      </c>
      <c r="C194" s="90" t="s">
        <v>293</v>
      </c>
      <c r="D194" s="90" t="s">
        <v>283</v>
      </c>
      <c r="E194" s="91">
        <f t="shared" si="0"/>
        <v>1</v>
      </c>
      <c r="F194" s="92"/>
      <c r="G194" s="93"/>
      <c r="I194" s="2">
        <v>33.200000000000003</v>
      </c>
      <c r="J194" s="2">
        <v>33.200000000000003</v>
      </c>
      <c r="K194" s="2">
        <v>396</v>
      </c>
      <c r="Q194" s="90"/>
      <c r="R194" s="90"/>
    </row>
    <row r="195" spans="1:18" x14ac:dyDescent="0.25">
      <c r="A195" s="98" t="s">
        <v>294</v>
      </c>
      <c r="B195" s="99" t="s">
        <v>295</v>
      </c>
      <c r="C195" s="90" t="s">
        <v>296</v>
      </c>
      <c r="D195" s="90" t="s">
        <v>283</v>
      </c>
      <c r="E195" s="91">
        <f t="shared" si="0"/>
        <v>1</v>
      </c>
      <c r="F195" s="92"/>
      <c r="G195" s="93"/>
      <c r="I195" s="2">
        <v>379.6</v>
      </c>
      <c r="J195" s="2">
        <v>379.6</v>
      </c>
      <c r="K195" s="2">
        <v>396</v>
      </c>
      <c r="Q195" s="90"/>
      <c r="R195" s="90"/>
    </row>
    <row r="196" spans="1:18" x14ac:dyDescent="0.25">
      <c r="A196" s="98" t="s">
        <v>297</v>
      </c>
      <c r="B196" s="99" t="s">
        <v>298</v>
      </c>
      <c r="C196" s="90" t="s">
        <v>299</v>
      </c>
      <c r="D196" s="90" t="s">
        <v>283</v>
      </c>
      <c r="E196" s="91">
        <f t="shared" si="0"/>
        <v>1</v>
      </c>
      <c r="F196" s="92"/>
      <c r="G196" s="93"/>
      <c r="I196" s="2">
        <v>111.7</v>
      </c>
      <c r="J196" s="2">
        <v>111.7</v>
      </c>
      <c r="K196" s="2">
        <v>396</v>
      </c>
      <c r="Q196" s="90"/>
      <c r="R196" s="90"/>
    </row>
    <row r="197" spans="1:18" x14ac:dyDescent="0.25">
      <c r="A197" s="98" t="s">
        <v>300</v>
      </c>
      <c r="B197" s="100" t="s">
        <v>301</v>
      </c>
      <c r="C197" s="101" t="s">
        <v>302</v>
      </c>
      <c r="D197" s="101" t="s">
        <v>283</v>
      </c>
      <c r="E197" s="102">
        <f t="shared" si="0"/>
        <v>1</v>
      </c>
      <c r="F197" s="103"/>
      <c r="G197" s="104"/>
      <c r="I197" s="2">
        <v>158.19999999999999</v>
      </c>
      <c r="J197" s="2">
        <v>158.19999999999999</v>
      </c>
      <c r="K197" s="2">
        <v>357.5</v>
      </c>
      <c r="Q197" s="90"/>
      <c r="R197" s="90"/>
    </row>
    <row r="198" spans="1:18" x14ac:dyDescent="0.25">
      <c r="A198" s="98" t="s">
        <v>303</v>
      </c>
      <c r="B198" s="105" t="s">
        <v>304</v>
      </c>
      <c r="C198" s="106" t="s">
        <v>282</v>
      </c>
      <c r="D198" s="106" t="s">
        <v>283</v>
      </c>
      <c r="E198" s="106">
        <v>1</v>
      </c>
      <c r="F198" s="107"/>
      <c r="G198" s="108"/>
      <c r="H198" s="109"/>
      <c r="Q198" s="90"/>
      <c r="R198" s="90"/>
    </row>
    <row r="199" spans="1:18" x14ac:dyDescent="0.25">
      <c r="A199" s="349"/>
      <c r="B199" s="349"/>
      <c r="C199" s="349"/>
      <c r="D199" s="349"/>
      <c r="E199" s="349"/>
      <c r="F199" s="349"/>
      <c r="G199" s="349"/>
      <c r="H199" s="110"/>
      <c r="I199" s="110"/>
      <c r="J199" s="110"/>
      <c r="K199" s="110"/>
      <c r="Q199" s="90"/>
      <c r="R199" s="90"/>
    </row>
    <row r="200" spans="1:18" ht="12.75" customHeight="1" x14ac:dyDescent="0.25">
      <c r="A200" s="366" t="s">
        <v>305</v>
      </c>
      <c r="B200" s="367"/>
      <c r="C200" s="367"/>
      <c r="D200" s="367"/>
      <c r="E200" s="368"/>
      <c r="F200" s="363"/>
      <c r="G200" s="111">
        <f>G191</f>
        <v>0</v>
      </c>
      <c r="Q200" s="210"/>
      <c r="R200" s="210"/>
    </row>
    <row r="201" spans="1:18" x14ac:dyDescent="0.25">
      <c r="A201" s="349"/>
      <c r="B201" s="369"/>
      <c r="C201" s="369"/>
      <c r="D201" s="369"/>
      <c r="E201" s="369"/>
      <c r="F201" s="369"/>
      <c r="G201" s="369"/>
    </row>
    <row r="202" spans="1:18" x14ac:dyDescent="0.25">
      <c r="A202" s="96" t="s">
        <v>306</v>
      </c>
      <c r="B202" s="345" t="s">
        <v>58</v>
      </c>
      <c r="C202" s="345"/>
      <c r="D202" s="345"/>
      <c r="E202" s="345"/>
      <c r="F202" s="345"/>
      <c r="G202" s="345"/>
      <c r="H202" s="345"/>
      <c r="I202" s="345"/>
      <c r="J202" s="345"/>
      <c r="K202" s="345"/>
      <c r="L202" s="345"/>
      <c r="M202" s="345"/>
      <c r="N202" s="345"/>
      <c r="O202" s="345"/>
      <c r="P202" s="345"/>
      <c r="Q202" s="345"/>
      <c r="R202" s="345"/>
    </row>
    <row r="203" spans="1:18" ht="25.5" x14ac:dyDescent="0.25">
      <c r="A203" s="88" t="s">
        <v>306</v>
      </c>
      <c r="B203" s="215" t="s">
        <v>307</v>
      </c>
      <c r="C203" s="215" t="s">
        <v>308</v>
      </c>
      <c r="D203" s="215" t="s">
        <v>283</v>
      </c>
      <c r="E203" s="216">
        <v>1</v>
      </c>
      <c r="F203" s="217"/>
      <c r="G203" s="218"/>
      <c r="I203" s="2" t="s">
        <v>284</v>
      </c>
      <c r="Q203" s="215"/>
      <c r="R203" s="215"/>
    </row>
    <row r="204" spans="1:18" x14ac:dyDescent="0.25">
      <c r="A204" s="88" t="s">
        <v>309</v>
      </c>
      <c r="B204" s="90" t="s">
        <v>310</v>
      </c>
      <c r="C204" s="90" t="s">
        <v>311</v>
      </c>
      <c r="D204" s="90" t="s">
        <v>283</v>
      </c>
      <c r="E204" s="91">
        <f>J204/I204</f>
        <v>1</v>
      </c>
      <c r="F204" s="92"/>
      <c r="G204" s="93"/>
      <c r="I204" s="2">
        <v>448.8</v>
      </c>
      <c r="J204" s="2">
        <v>448.8</v>
      </c>
      <c r="K204" s="2">
        <v>396</v>
      </c>
      <c r="Q204" s="90"/>
      <c r="R204" s="90"/>
    </row>
    <row r="205" spans="1:18" x14ac:dyDescent="0.25">
      <c r="A205" s="88" t="s">
        <v>312</v>
      </c>
      <c r="B205" s="90" t="s">
        <v>313</v>
      </c>
      <c r="C205" s="90" t="s">
        <v>314</v>
      </c>
      <c r="D205" s="90" t="s">
        <v>283</v>
      </c>
      <c r="E205" s="91">
        <f>J205/I205</f>
        <v>1</v>
      </c>
      <c r="F205" s="92"/>
      <c r="G205" s="93"/>
      <c r="I205" s="2">
        <v>112.8</v>
      </c>
      <c r="J205" s="2">
        <v>112.8</v>
      </c>
      <c r="K205" s="2">
        <v>396</v>
      </c>
      <c r="Q205" s="90"/>
      <c r="R205" s="90"/>
    </row>
    <row r="206" spans="1:18" x14ac:dyDescent="0.25">
      <c r="A206" s="88" t="s">
        <v>315</v>
      </c>
      <c r="B206" s="90" t="s">
        <v>310</v>
      </c>
      <c r="C206" s="90" t="s">
        <v>316</v>
      </c>
      <c r="D206" s="90" t="s">
        <v>283</v>
      </c>
      <c r="E206" s="91">
        <f>J206/I206</f>
        <v>1</v>
      </c>
      <c r="F206" s="92"/>
      <c r="G206" s="93"/>
      <c r="I206" s="2">
        <v>387.8</v>
      </c>
      <c r="J206" s="2">
        <v>387.8</v>
      </c>
      <c r="K206" s="2">
        <v>396</v>
      </c>
      <c r="Q206" s="90"/>
      <c r="R206" s="90"/>
    </row>
    <row r="207" spans="1:18" x14ac:dyDescent="0.25">
      <c r="A207" s="88" t="s">
        <v>317</v>
      </c>
      <c r="B207" s="90" t="s">
        <v>313</v>
      </c>
      <c r="C207" s="90" t="s">
        <v>318</v>
      </c>
      <c r="D207" s="90" t="s">
        <v>283</v>
      </c>
      <c r="E207" s="91">
        <f>J207/I207</f>
        <v>1</v>
      </c>
      <c r="F207" s="92"/>
      <c r="G207" s="93"/>
      <c r="I207" s="2">
        <v>123.3</v>
      </c>
      <c r="J207" s="2">
        <v>123.3</v>
      </c>
      <c r="K207" s="2">
        <v>396</v>
      </c>
      <c r="Q207" s="90"/>
      <c r="R207" s="90"/>
    </row>
    <row r="208" spans="1:18" x14ac:dyDescent="0.25">
      <c r="A208" s="88" t="s">
        <v>319</v>
      </c>
      <c r="B208" s="90" t="s">
        <v>320</v>
      </c>
      <c r="C208" s="90" t="s">
        <v>308</v>
      </c>
      <c r="D208" s="90" t="s">
        <v>283</v>
      </c>
      <c r="E208" s="91">
        <f>J208/I208</f>
        <v>1</v>
      </c>
      <c r="F208" s="92"/>
      <c r="G208" s="93"/>
      <c r="I208" s="2">
        <v>23.5</v>
      </c>
      <c r="J208" s="2">
        <v>23.5</v>
      </c>
      <c r="K208" s="2">
        <v>357.5</v>
      </c>
      <c r="Q208" s="90"/>
      <c r="R208" s="90"/>
    </row>
    <row r="209" spans="1:18" x14ac:dyDescent="0.25">
      <c r="A209" s="88" t="s">
        <v>321</v>
      </c>
      <c r="B209" s="99" t="s">
        <v>322</v>
      </c>
      <c r="C209" s="90" t="s">
        <v>308</v>
      </c>
      <c r="D209" s="90" t="s">
        <v>283</v>
      </c>
      <c r="E209" s="91">
        <v>1</v>
      </c>
      <c r="F209" s="92"/>
      <c r="G209" s="93"/>
      <c r="Q209" s="90"/>
      <c r="R209" s="90"/>
    </row>
    <row r="210" spans="1:18" x14ac:dyDescent="0.25">
      <c r="A210" s="98"/>
      <c r="B210" s="370"/>
      <c r="C210" s="370"/>
      <c r="D210" s="370"/>
      <c r="E210" s="370"/>
      <c r="F210" s="370"/>
      <c r="G210" s="370"/>
      <c r="Q210" s="90"/>
      <c r="R210" s="90"/>
    </row>
    <row r="211" spans="1:18" x14ac:dyDescent="0.25">
      <c r="A211" s="350" t="s">
        <v>305</v>
      </c>
      <c r="B211" s="350"/>
      <c r="C211" s="350"/>
      <c r="D211" s="350"/>
      <c r="E211" s="350"/>
      <c r="F211" s="350"/>
      <c r="G211" s="112">
        <f>G203</f>
        <v>0</v>
      </c>
      <c r="Q211" s="210"/>
      <c r="R211" s="210"/>
    </row>
    <row r="212" spans="1:18" x14ac:dyDescent="0.25">
      <c r="A212" s="361"/>
      <c r="B212" s="362"/>
      <c r="C212" s="362"/>
      <c r="D212" s="362"/>
      <c r="E212" s="362"/>
      <c r="F212" s="362"/>
      <c r="G212" s="362"/>
    </row>
    <row r="213" spans="1:18" x14ac:dyDescent="0.25">
      <c r="A213" s="96" t="s">
        <v>323</v>
      </c>
      <c r="B213" s="345" t="s">
        <v>324</v>
      </c>
      <c r="C213" s="345"/>
      <c r="D213" s="345"/>
      <c r="E213" s="345"/>
      <c r="F213" s="345"/>
      <c r="G213" s="345"/>
      <c r="H213" s="345"/>
      <c r="I213" s="345"/>
      <c r="J213" s="345"/>
      <c r="K213" s="345"/>
      <c r="L213" s="345"/>
      <c r="M213" s="345"/>
      <c r="N213" s="345"/>
      <c r="O213" s="345"/>
      <c r="P213" s="345"/>
      <c r="Q213" s="345"/>
      <c r="R213" s="345"/>
    </row>
    <row r="214" spans="1:18" ht="25.5" x14ac:dyDescent="0.25">
      <c r="A214" s="88" t="s">
        <v>323</v>
      </c>
      <c r="B214" s="215" t="s">
        <v>325</v>
      </c>
      <c r="C214" s="215" t="s">
        <v>326</v>
      </c>
      <c r="D214" s="215" t="s">
        <v>283</v>
      </c>
      <c r="E214" s="216">
        <v>1</v>
      </c>
      <c r="F214" s="217"/>
      <c r="G214" s="218"/>
      <c r="H214" s="2" t="s">
        <v>284</v>
      </c>
      <c r="I214" s="2" t="s">
        <v>284</v>
      </c>
      <c r="J214" s="2">
        <v>2390.1999999999998</v>
      </c>
      <c r="Q214" s="215"/>
      <c r="R214" s="215"/>
    </row>
    <row r="215" spans="1:18" x14ac:dyDescent="0.25">
      <c r="A215" s="88" t="s">
        <v>327</v>
      </c>
      <c r="B215" s="90" t="s">
        <v>328</v>
      </c>
      <c r="C215" s="90" t="s">
        <v>329</v>
      </c>
      <c r="D215" s="90" t="s">
        <v>283</v>
      </c>
      <c r="E215" s="91">
        <f>J215/I215</f>
        <v>1</v>
      </c>
      <c r="F215" s="92"/>
      <c r="G215" s="93"/>
      <c r="H215" s="2" t="s">
        <v>284</v>
      </c>
      <c r="I215" s="2">
        <v>704.03</v>
      </c>
      <c r="J215" s="2">
        <v>704.03</v>
      </c>
      <c r="K215" s="2">
        <v>435.6</v>
      </c>
      <c r="Q215" s="90"/>
      <c r="R215" s="90"/>
    </row>
    <row r="216" spans="1:18" x14ac:dyDescent="0.25">
      <c r="A216" s="88" t="s">
        <v>330</v>
      </c>
      <c r="B216" s="90" t="s">
        <v>331</v>
      </c>
      <c r="C216" s="90" t="s">
        <v>332</v>
      </c>
      <c r="D216" s="90" t="s">
        <v>283</v>
      </c>
      <c r="E216" s="91">
        <f>J216/I216</f>
        <v>1</v>
      </c>
      <c r="F216" s="92"/>
      <c r="G216" s="93"/>
      <c r="H216" s="2" t="s">
        <v>284</v>
      </c>
      <c r="I216" s="2">
        <v>992.5</v>
      </c>
      <c r="J216" s="2">
        <v>992.5</v>
      </c>
      <c r="K216" s="2">
        <v>396</v>
      </c>
      <c r="Q216" s="90"/>
      <c r="R216" s="90"/>
    </row>
    <row r="217" spans="1:18" x14ac:dyDescent="0.25">
      <c r="A217" s="88" t="s">
        <v>333</v>
      </c>
      <c r="B217" s="90" t="s">
        <v>320</v>
      </c>
      <c r="C217" s="90" t="s">
        <v>326</v>
      </c>
      <c r="D217" s="90" t="s">
        <v>283</v>
      </c>
      <c r="E217" s="91">
        <f>J217/I217</f>
        <v>1</v>
      </c>
      <c r="F217" s="92"/>
      <c r="G217" s="93"/>
      <c r="H217" s="2" t="s">
        <v>284</v>
      </c>
      <c r="I217" s="2">
        <v>490.07</v>
      </c>
      <c r="J217" s="2">
        <v>490.07</v>
      </c>
      <c r="K217" s="2">
        <v>357.5</v>
      </c>
      <c r="Q217" s="90"/>
      <c r="R217" s="90"/>
    </row>
    <row r="218" spans="1:18" x14ac:dyDescent="0.25">
      <c r="A218" s="220" t="s">
        <v>334</v>
      </c>
      <c r="B218" s="100" t="s">
        <v>335</v>
      </c>
      <c r="C218" s="101" t="s">
        <v>326</v>
      </c>
      <c r="D218" s="101" t="s">
        <v>283</v>
      </c>
      <c r="E218" s="102">
        <v>1</v>
      </c>
      <c r="F218" s="103"/>
      <c r="G218" s="104"/>
      <c r="Q218" s="101"/>
      <c r="R218" s="101"/>
    </row>
    <row r="219" spans="1:18" x14ac:dyDescent="0.25">
      <c r="A219" s="349"/>
      <c r="B219" s="349"/>
      <c r="C219" s="349"/>
      <c r="D219" s="349"/>
      <c r="E219" s="349"/>
      <c r="F219" s="349"/>
      <c r="G219" s="349"/>
      <c r="H219" s="90"/>
      <c r="I219" s="90"/>
      <c r="J219" s="90"/>
      <c r="K219" s="90"/>
      <c r="L219" s="90"/>
      <c r="M219" s="90"/>
      <c r="N219" s="90"/>
      <c r="O219" s="90"/>
      <c r="P219" s="90"/>
      <c r="Q219" s="90"/>
      <c r="R219" s="90"/>
    </row>
    <row r="220" spans="1:18" x14ac:dyDescent="0.25">
      <c r="A220" s="363" t="s">
        <v>305</v>
      </c>
      <c r="B220" s="363"/>
      <c r="C220" s="363"/>
      <c r="D220" s="363"/>
      <c r="E220" s="363"/>
      <c r="F220" s="363"/>
      <c r="G220" s="111">
        <f>G214</f>
        <v>0</v>
      </c>
      <c r="Q220" s="210"/>
      <c r="R220" s="210"/>
    </row>
    <row r="221" spans="1:18" x14ac:dyDescent="0.25">
      <c r="A221" s="361"/>
      <c r="B221" s="362"/>
      <c r="C221" s="362"/>
      <c r="D221" s="362"/>
      <c r="E221" s="362"/>
      <c r="F221" s="362"/>
      <c r="G221" s="362"/>
    </row>
    <row r="222" spans="1:18" x14ac:dyDescent="0.25">
      <c r="A222" s="96" t="s">
        <v>336</v>
      </c>
      <c r="B222" s="345" t="s">
        <v>337</v>
      </c>
      <c r="C222" s="345"/>
      <c r="D222" s="345"/>
      <c r="E222" s="345"/>
      <c r="F222" s="345"/>
      <c r="G222" s="345"/>
      <c r="H222" s="345"/>
      <c r="I222" s="345"/>
      <c r="J222" s="345"/>
      <c r="K222" s="345"/>
      <c r="L222" s="345"/>
      <c r="M222" s="345"/>
      <c r="N222" s="345"/>
      <c r="O222" s="345"/>
      <c r="P222" s="345"/>
      <c r="Q222" s="345"/>
      <c r="R222" s="345"/>
    </row>
    <row r="223" spans="1:18" x14ac:dyDescent="0.25">
      <c r="A223" s="88" t="s">
        <v>336</v>
      </c>
      <c r="B223" s="215" t="s">
        <v>338</v>
      </c>
      <c r="C223" s="215" t="s">
        <v>339</v>
      </c>
      <c r="D223" s="215" t="s">
        <v>283</v>
      </c>
      <c r="E223" s="216">
        <v>1</v>
      </c>
      <c r="F223" s="217"/>
      <c r="G223" s="218"/>
      <c r="H223" s="2" t="s">
        <v>284</v>
      </c>
      <c r="I223" s="2" t="s">
        <v>284</v>
      </c>
      <c r="J223" s="2">
        <v>28637.4</v>
      </c>
      <c r="Q223" s="90"/>
      <c r="R223" s="90"/>
    </row>
    <row r="224" spans="1:18" x14ac:dyDescent="0.25">
      <c r="A224" s="88" t="s">
        <v>340</v>
      </c>
      <c r="B224" s="90" t="s">
        <v>341</v>
      </c>
      <c r="C224" s="90" t="s">
        <v>342</v>
      </c>
      <c r="D224" s="90" t="s">
        <v>283</v>
      </c>
      <c r="E224" s="91">
        <f t="shared" ref="E224:E257" si="1">J224/I224</f>
        <v>1</v>
      </c>
      <c r="F224" s="92"/>
      <c r="G224" s="93"/>
      <c r="H224" s="2" t="s">
        <v>284</v>
      </c>
      <c r="I224" s="2">
        <v>10427.620000000001</v>
      </c>
      <c r="J224" s="2">
        <v>10427.620000000001</v>
      </c>
      <c r="K224" s="2">
        <v>357.5</v>
      </c>
      <c r="Q224" s="90"/>
      <c r="R224" s="90"/>
    </row>
    <row r="225" spans="1:18" x14ac:dyDescent="0.25">
      <c r="A225" s="88" t="s">
        <v>343</v>
      </c>
      <c r="B225" s="90" t="s">
        <v>344</v>
      </c>
      <c r="C225" s="90" t="s">
        <v>345</v>
      </c>
      <c r="D225" s="90" t="s">
        <v>283</v>
      </c>
      <c r="E225" s="91">
        <f t="shared" si="1"/>
        <v>1</v>
      </c>
      <c r="F225" s="92"/>
      <c r="G225" s="93"/>
      <c r="H225" s="2" t="s">
        <v>284</v>
      </c>
      <c r="I225" s="2">
        <v>3173.21</v>
      </c>
      <c r="J225" s="2">
        <v>3173.21</v>
      </c>
      <c r="K225" s="2">
        <v>330</v>
      </c>
      <c r="Q225" s="90"/>
      <c r="R225" s="90"/>
    </row>
    <row r="226" spans="1:18" x14ac:dyDescent="0.25">
      <c r="A226" s="88" t="s">
        <v>346</v>
      </c>
      <c r="B226" s="90" t="s">
        <v>347</v>
      </c>
      <c r="C226" s="90" t="s">
        <v>348</v>
      </c>
      <c r="D226" s="90" t="s">
        <v>283</v>
      </c>
      <c r="E226" s="91">
        <f t="shared" si="1"/>
        <v>1</v>
      </c>
      <c r="F226" s="92"/>
      <c r="G226" s="93"/>
      <c r="H226" s="2" t="s">
        <v>284</v>
      </c>
      <c r="I226" s="2">
        <v>1427.6</v>
      </c>
      <c r="J226" s="2">
        <v>1427.6</v>
      </c>
      <c r="K226" s="2">
        <v>1254</v>
      </c>
      <c r="Q226" s="90"/>
      <c r="R226" s="90"/>
    </row>
    <row r="227" spans="1:18" x14ac:dyDescent="0.25">
      <c r="A227" s="88" t="s">
        <v>349</v>
      </c>
      <c r="B227" s="90" t="s">
        <v>350</v>
      </c>
      <c r="C227" s="90" t="s">
        <v>351</v>
      </c>
      <c r="D227" s="90" t="s">
        <v>283</v>
      </c>
      <c r="E227" s="91">
        <f t="shared" si="1"/>
        <v>1</v>
      </c>
      <c r="F227" s="92"/>
      <c r="G227" s="93"/>
      <c r="H227" s="2" t="s">
        <v>284</v>
      </c>
      <c r="I227" s="2">
        <v>1256.5</v>
      </c>
      <c r="J227" s="2">
        <v>1256.5</v>
      </c>
      <c r="K227" s="2">
        <v>1254</v>
      </c>
      <c r="Q227" s="90"/>
      <c r="R227" s="90"/>
    </row>
    <row r="228" spans="1:18" x14ac:dyDescent="0.25">
      <c r="A228" s="88" t="s">
        <v>352</v>
      </c>
      <c r="B228" s="90" t="s">
        <v>353</v>
      </c>
      <c r="C228" s="90" t="s">
        <v>354</v>
      </c>
      <c r="D228" s="90" t="s">
        <v>283</v>
      </c>
      <c r="E228" s="91">
        <f t="shared" si="1"/>
        <v>2</v>
      </c>
      <c r="F228" s="92"/>
      <c r="G228" s="93"/>
      <c r="H228" s="2" t="s">
        <v>284</v>
      </c>
      <c r="I228" s="2">
        <v>805.5</v>
      </c>
      <c r="J228" s="2">
        <v>1611</v>
      </c>
      <c r="K228" s="2">
        <v>1254</v>
      </c>
      <c r="Q228" s="90"/>
      <c r="R228" s="90"/>
    </row>
    <row r="229" spans="1:18" x14ac:dyDescent="0.25">
      <c r="A229" s="88" t="s">
        <v>355</v>
      </c>
      <c r="B229" s="90" t="s">
        <v>356</v>
      </c>
      <c r="C229" s="90" t="s">
        <v>357</v>
      </c>
      <c r="D229" s="90" t="s">
        <v>283</v>
      </c>
      <c r="E229" s="91">
        <f t="shared" si="1"/>
        <v>2</v>
      </c>
      <c r="F229" s="92"/>
      <c r="G229" s="93"/>
      <c r="H229" s="2" t="s">
        <v>284</v>
      </c>
      <c r="I229" s="2">
        <v>100.4</v>
      </c>
      <c r="J229" s="2">
        <v>200.8</v>
      </c>
      <c r="K229" s="2">
        <v>396</v>
      </c>
      <c r="Q229" s="90"/>
      <c r="R229" s="90"/>
    </row>
    <row r="230" spans="1:18" x14ac:dyDescent="0.25">
      <c r="A230" s="88" t="s">
        <v>358</v>
      </c>
      <c r="B230" s="90" t="s">
        <v>359</v>
      </c>
      <c r="C230" s="90" t="s">
        <v>360</v>
      </c>
      <c r="D230" s="90" t="s">
        <v>283</v>
      </c>
      <c r="E230" s="91">
        <f t="shared" si="1"/>
        <v>1</v>
      </c>
      <c r="F230" s="92"/>
      <c r="G230" s="93"/>
      <c r="H230" s="2" t="s">
        <v>284</v>
      </c>
      <c r="I230" s="2">
        <v>180.33</v>
      </c>
      <c r="J230" s="2">
        <v>180.33</v>
      </c>
      <c r="K230" s="2">
        <v>396</v>
      </c>
      <c r="Q230" s="90"/>
      <c r="R230" s="90"/>
    </row>
    <row r="231" spans="1:18" x14ac:dyDescent="0.25">
      <c r="A231" s="88" t="s">
        <v>361</v>
      </c>
      <c r="B231" s="90" t="s">
        <v>362</v>
      </c>
      <c r="C231" s="90" t="s">
        <v>363</v>
      </c>
      <c r="D231" s="90" t="s">
        <v>283</v>
      </c>
      <c r="E231" s="91">
        <f t="shared" si="1"/>
        <v>1</v>
      </c>
      <c r="F231" s="92"/>
      <c r="G231" s="93"/>
      <c r="H231" s="2" t="s">
        <v>284</v>
      </c>
      <c r="I231" s="2">
        <v>53.1</v>
      </c>
      <c r="J231" s="2">
        <v>53.1</v>
      </c>
      <c r="K231" s="2">
        <v>396</v>
      </c>
      <c r="Q231" s="90"/>
      <c r="R231" s="90"/>
    </row>
    <row r="232" spans="1:18" x14ac:dyDescent="0.25">
      <c r="A232" s="88" t="s">
        <v>364</v>
      </c>
      <c r="B232" s="90" t="s">
        <v>365</v>
      </c>
      <c r="C232" s="90" t="s">
        <v>366</v>
      </c>
      <c r="D232" s="90" t="s">
        <v>283</v>
      </c>
      <c r="E232" s="91">
        <f t="shared" si="1"/>
        <v>1</v>
      </c>
      <c r="F232" s="92"/>
      <c r="G232" s="93"/>
      <c r="H232" s="2" t="s">
        <v>284</v>
      </c>
      <c r="I232" s="2">
        <v>400.3</v>
      </c>
      <c r="J232" s="2">
        <v>400.3</v>
      </c>
      <c r="K232" s="2">
        <v>462</v>
      </c>
      <c r="Q232" s="90"/>
      <c r="R232" s="90"/>
    </row>
    <row r="233" spans="1:18" x14ac:dyDescent="0.25">
      <c r="A233" s="88" t="s">
        <v>367</v>
      </c>
      <c r="B233" s="90" t="s">
        <v>368</v>
      </c>
      <c r="C233" s="90" t="s">
        <v>369</v>
      </c>
      <c r="D233" s="90" t="s">
        <v>283</v>
      </c>
      <c r="E233" s="91">
        <f t="shared" si="1"/>
        <v>1</v>
      </c>
      <c r="F233" s="92"/>
      <c r="G233" s="93"/>
      <c r="H233" s="2" t="s">
        <v>369</v>
      </c>
      <c r="I233" s="2">
        <v>355</v>
      </c>
      <c r="J233" s="2">
        <v>355</v>
      </c>
      <c r="K233" s="2">
        <v>2600</v>
      </c>
      <c r="Q233" s="90"/>
      <c r="R233" s="90"/>
    </row>
    <row r="234" spans="1:18" x14ac:dyDescent="0.25">
      <c r="A234" s="88" t="s">
        <v>370</v>
      </c>
      <c r="B234" s="90" t="s">
        <v>371</v>
      </c>
      <c r="C234" s="90" t="s">
        <v>372</v>
      </c>
      <c r="D234" s="90" t="s">
        <v>283</v>
      </c>
      <c r="E234" s="91">
        <f t="shared" si="1"/>
        <v>1</v>
      </c>
      <c r="F234" s="92"/>
      <c r="G234" s="93"/>
      <c r="I234" s="2">
        <v>97</v>
      </c>
      <c r="J234" s="2">
        <v>97</v>
      </c>
      <c r="K234" s="2">
        <v>2376</v>
      </c>
      <c r="Q234" s="90"/>
      <c r="R234" s="90"/>
    </row>
    <row r="235" spans="1:18" x14ac:dyDescent="0.25">
      <c r="A235" s="88" t="s">
        <v>373</v>
      </c>
      <c r="B235" s="90" t="s">
        <v>374</v>
      </c>
      <c r="C235" s="90" t="s">
        <v>375</v>
      </c>
      <c r="D235" s="90" t="s">
        <v>283</v>
      </c>
      <c r="E235" s="91">
        <f t="shared" si="1"/>
        <v>1</v>
      </c>
      <c r="F235" s="92"/>
      <c r="G235" s="93"/>
      <c r="I235" s="2">
        <v>96.4</v>
      </c>
      <c r="J235" s="2">
        <v>96.4</v>
      </c>
      <c r="K235" s="2">
        <v>2376</v>
      </c>
      <c r="Q235" s="90"/>
      <c r="R235" s="90"/>
    </row>
    <row r="236" spans="1:18" x14ac:dyDescent="0.25">
      <c r="A236" s="88" t="s">
        <v>376</v>
      </c>
      <c r="B236" s="90" t="s">
        <v>310</v>
      </c>
      <c r="C236" s="90" t="s">
        <v>377</v>
      </c>
      <c r="D236" s="90" t="s">
        <v>283</v>
      </c>
      <c r="E236" s="91">
        <f t="shared" si="1"/>
        <v>1</v>
      </c>
      <c r="F236" s="92"/>
      <c r="G236" s="93"/>
      <c r="H236" s="2" t="s">
        <v>284</v>
      </c>
      <c r="I236" s="2">
        <v>886.45</v>
      </c>
      <c r="J236" s="2">
        <v>886.45</v>
      </c>
      <c r="K236" s="2">
        <v>396</v>
      </c>
      <c r="Q236" s="90"/>
      <c r="R236" s="90"/>
    </row>
    <row r="237" spans="1:18" x14ac:dyDescent="0.25">
      <c r="A237" s="88" t="s">
        <v>378</v>
      </c>
      <c r="B237" s="90" t="s">
        <v>379</v>
      </c>
      <c r="C237" s="90" t="s">
        <v>380</v>
      </c>
      <c r="D237" s="90" t="s">
        <v>283</v>
      </c>
      <c r="E237" s="91">
        <f t="shared" si="1"/>
        <v>1</v>
      </c>
      <c r="F237" s="92"/>
      <c r="G237" s="93"/>
      <c r="H237" s="2" t="s">
        <v>284</v>
      </c>
      <c r="I237" s="2">
        <v>39.6</v>
      </c>
      <c r="J237" s="2">
        <v>39.6</v>
      </c>
      <c r="K237" s="2">
        <v>369.6</v>
      </c>
      <c r="Q237" s="90"/>
      <c r="R237" s="90"/>
    </row>
    <row r="238" spans="1:18" x14ac:dyDescent="0.25">
      <c r="A238" s="88" t="s">
        <v>381</v>
      </c>
      <c r="B238" s="90" t="s">
        <v>382</v>
      </c>
      <c r="C238" s="90" t="s">
        <v>383</v>
      </c>
      <c r="D238" s="90" t="s">
        <v>283</v>
      </c>
      <c r="E238" s="91">
        <f t="shared" si="1"/>
        <v>1</v>
      </c>
      <c r="F238" s="92"/>
      <c r="G238" s="93"/>
      <c r="H238" s="2" t="s">
        <v>284</v>
      </c>
      <c r="I238" s="2">
        <v>41.3</v>
      </c>
      <c r="J238" s="2">
        <v>41.3</v>
      </c>
      <c r="K238" s="2">
        <v>369.6</v>
      </c>
      <c r="Q238" s="90"/>
      <c r="R238" s="90"/>
    </row>
    <row r="239" spans="1:18" x14ac:dyDescent="0.25">
      <c r="A239" s="88" t="s">
        <v>384</v>
      </c>
      <c r="B239" s="90" t="s">
        <v>385</v>
      </c>
      <c r="C239" s="90" t="s">
        <v>386</v>
      </c>
      <c r="D239" s="90" t="s">
        <v>283</v>
      </c>
      <c r="E239" s="91">
        <f t="shared" si="1"/>
        <v>23</v>
      </c>
      <c r="F239" s="92"/>
      <c r="G239" s="93"/>
      <c r="H239" s="2" t="s">
        <v>284</v>
      </c>
      <c r="I239" s="2">
        <v>42.7</v>
      </c>
      <c r="J239" s="2">
        <v>982.1</v>
      </c>
      <c r="K239" s="2">
        <v>369.6</v>
      </c>
      <c r="Q239" s="90"/>
      <c r="R239" s="90"/>
    </row>
    <row r="240" spans="1:18" x14ac:dyDescent="0.25">
      <c r="A240" s="88" t="s">
        <v>387</v>
      </c>
      <c r="B240" s="90" t="s">
        <v>388</v>
      </c>
      <c r="C240" s="90" t="s">
        <v>389</v>
      </c>
      <c r="D240" s="90" t="s">
        <v>283</v>
      </c>
      <c r="E240" s="91">
        <f t="shared" si="1"/>
        <v>72</v>
      </c>
      <c r="F240" s="92"/>
      <c r="G240" s="93"/>
      <c r="H240" s="2" t="s">
        <v>284</v>
      </c>
      <c r="I240" s="2">
        <v>18.899999999999999</v>
      </c>
      <c r="J240" s="2">
        <v>1360.8</v>
      </c>
      <c r="K240" s="2">
        <v>302.5</v>
      </c>
      <c r="Q240" s="90"/>
      <c r="R240" s="90"/>
    </row>
    <row r="241" spans="1:18" x14ac:dyDescent="0.25">
      <c r="A241" s="88" t="s">
        <v>390</v>
      </c>
      <c r="B241" s="90" t="s">
        <v>391</v>
      </c>
      <c r="C241" s="90" t="s">
        <v>392</v>
      </c>
      <c r="D241" s="90" t="s">
        <v>283</v>
      </c>
      <c r="E241" s="91">
        <f t="shared" si="1"/>
        <v>8</v>
      </c>
      <c r="F241" s="92"/>
      <c r="G241" s="93"/>
      <c r="H241" s="2" t="s">
        <v>284</v>
      </c>
      <c r="I241" s="2">
        <v>21.4</v>
      </c>
      <c r="J241" s="2">
        <v>171.2</v>
      </c>
      <c r="K241" s="2">
        <v>369.6</v>
      </c>
      <c r="Q241" s="90"/>
      <c r="R241" s="90"/>
    </row>
    <row r="242" spans="1:18" x14ac:dyDescent="0.25">
      <c r="A242" s="88" t="s">
        <v>393</v>
      </c>
      <c r="B242" s="90" t="s">
        <v>394</v>
      </c>
      <c r="C242" s="90" t="s">
        <v>395</v>
      </c>
      <c r="D242" s="90" t="s">
        <v>283</v>
      </c>
      <c r="E242" s="91">
        <f t="shared" si="1"/>
        <v>1</v>
      </c>
      <c r="F242" s="92"/>
      <c r="G242" s="93"/>
      <c r="H242" s="2" t="s">
        <v>284</v>
      </c>
      <c r="I242" s="2">
        <v>22.2</v>
      </c>
      <c r="J242" s="2">
        <v>22.2</v>
      </c>
      <c r="K242" s="2">
        <v>369.6</v>
      </c>
      <c r="Q242" s="90"/>
      <c r="R242" s="90"/>
    </row>
    <row r="243" spans="1:18" x14ac:dyDescent="0.25">
      <c r="A243" s="88" t="s">
        <v>396</v>
      </c>
      <c r="B243" s="90" t="s">
        <v>397</v>
      </c>
      <c r="C243" s="90" t="s">
        <v>398</v>
      </c>
      <c r="D243" s="90" t="s">
        <v>283</v>
      </c>
      <c r="E243" s="91">
        <f t="shared" si="1"/>
        <v>20</v>
      </c>
      <c r="F243" s="92"/>
      <c r="G243" s="93"/>
      <c r="H243" s="2" t="s">
        <v>284</v>
      </c>
      <c r="I243" s="2">
        <v>24.2</v>
      </c>
      <c r="J243" s="2">
        <v>484</v>
      </c>
      <c r="K243" s="2">
        <v>368.5</v>
      </c>
      <c r="Q243" s="90"/>
      <c r="R243" s="90"/>
    </row>
    <row r="244" spans="1:18" x14ac:dyDescent="0.25">
      <c r="A244" s="88" t="s">
        <v>399</v>
      </c>
      <c r="B244" s="90" t="s">
        <v>400</v>
      </c>
      <c r="C244" s="90" t="s">
        <v>401</v>
      </c>
      <c r="D244" s="90" t="s">
        <v>283</v>
      </c>
      <c r="E244" s="91">
        <f t="shared" si="1"/>
        <v>2</v>
      </c>
      <c r="F244" s="92"/>
      <c r="G244" s="93"/>
      <c r="H244" s="2" t="s">
        <v>284</v>
      </c>
      <c r="I244" s="2">
        <v>25</v>
      </c>
      <c r="J244" s="2">
        <v>50</v>
      </c>
      <c r="K244" s="2">
        <v>792</v>
      </c>
      <c r="Q244" s="90"/>
      <c r="R244" s="90"/>
    </row>
    <row r="245" spans="1:18" x14ac:dyDescent="0.25">
      <c r="A245" s="88" t="s">
        <v>402</v>
      </c>
      <c r="B245" s="90" t="s">
        <v>403</v>
      </c>
      <c r="C245" s="90" t="s">
        <v>404</v>
      </c>
      <c r="D245" s="90" t="s">
        <v>283</v>
      </c>
      <c r="E245" s="91">
        <f t="shared" si="1"/>
        <v>1</v>
      </c>
      <c r="F245" s="92"/>
      <c r="G245" s="93"/>
      <c r="H245" s="2" t="s">
        <v>284</v>
      </c>
      <c r="I245" s="2">
        <v>6.8</v>
      </c>
      <c r="J245" s="2">
        <v>6.8</v>
      </c>
      <c r="K245" s="2">
        <v>528</v>
      </c>
      <c r="Q245" s="90"/>
      <c r="R245" s="90"/>
    </row>
    <row r="246" spans="1:18" x14ac:dyDescent="0.25">
      <c r="A246" s="88" t="s">
        <v>405</v>
      </c>
      <c r="B246" s="90" t="s">
        <v>406</v>
      </c>
      <c r="C246" s="90" t="s">
        <v>407</v>
      </c>
      <c r="D246" s="90" t="s">
        <v>283</v>
      </c>
      <c r="E246" s="91">
        <f t="shared" si="1"/>
        <v>24</v>
      </c>
      <c r="F246" s="92"/>
      <c r="G246" s="93"/>
      <c r="H246" s="2" t="s">
        <v>284</v>
      </c>
      <c r="I246" s="2">
        <v>21</v>
      </c>
      <c r="J246" s="2">
        <v>504</v>
      </c>
      <c r="K246" s="2">
        <v>396</v>
      </c>
      <c r="Q246" s="90"/>
      <c r="R246" s="90"/>
    </row>
    <row r="247" spans="1:18" x14ac:dyDescent="0.25">
      <c r="A247" s="88" t="s">
        <v>408</v>
      </c>
      <c r="B247" s="90" t="s">
        <v>409</v>
      </c>
      <c r="C247" s="90" t="s">
        <v>410</v>
      </c>
      <c r="D247" s="90" t="s">
        <v>283</v>
      </c>
      <c r="E247" s="91">
        <f t="shared" si="1"/>
        <v>1</v>
      </c>
      <c r="F247" s="92"/>
      <c r="G247" s="93"/>
      <c r="H247" s="2" t="s">
        <v>284</v>
      </c>
      <c r="I247" s="2">
        <v>28.6</v>
      </c>
      <c r="J247" s="2">
        <v>28.6</v>
      </c>
      <c r="K247" s="2">
        <v>528</v>
      </c>
      <c r="Q247" s="90"/>
      <c r="R247" s="90"/>
    </row>
    <row r="248" spans="1:18" x14ac:dyDescent="0.25">
      <c r="A248" s="88" t="s">
        <v>411</v>
      </c>
      <c r="B248" s="90" t="s">
        <v>412</v>
      </c>
      <c r="C248" s="90" t="s">
        <v>413</v>
      </c>
      <c r="D248" s="90" t="s">
        <v>283</v>
      </c>
      <c r="E248" s="91">
        <f t="shared" si="1"/>
        <v>2</v>
      </c>
      <c r="F248" s="92"/>
      <c r="G248" s="93"/>
      <c r="H248" s="2" t="s">
        <v>284</v>
      </c>
      <c r="I248" s="2">
        <v>22.3</v>
      </c>
      <c r="J248" s="2">
        <v>44.6</v>
      </c>
      <c r="K248" s="2">
        <v>528</v>
      </c>
      <c r="Q248" s="90"/>
      <c r="R248" s="90"/>
    </row>
    <row r="249" spans="1:18" x14ac:dyDescent="0.25">
      <c r="A249" s="88" t="s">
        <v>414</v>
      </c>
      <c r="B249" s="90" t="s">
        <v>415</v>
      </c>
      <c r="C249" s="90" t="s">
        <v>416</v>
      </c>
      <c r="D249" s="90" t="s">
        <v>283</v>
      </c>
      <c r="E249" s="91">
        <f t="shared" si="1"/>
        <v>1</v>
      </c>
      <c r="F249" s="92"/>
      <c r="G249" s="93"/>
      <c r="H249" s="2" t="s">
        <v>284</v>
      </c>
      <c r="I249" s="2">
        <v>492.25</v>
      </c>
      <c r="J249" s="2">
        <v>492.25</v>
      </c>
      <c r="K249" s="2">
        <v>396</v>
      </c>
      <c r="Q249" s="90"/>
      <c r="R249" s="90"/>
    </row>
    <row r="250" spans="1:18" x14ac:dyDescent="0.25">
      <c r="A250" s="88" t="s">
        <v>417</v>
      </c>
      <c r="B250" s="90" t="s">
        <v>289</v>
      </c>
      <c r="C250" s="90" t="s">
        <v>418</v>
      </c>
      <c r="D250" s="90" t="s">
        <v>283</v>
      </c>
      <c r="E250" s="91">
        <f t="shared" si="1"/>
        <v>1</v>
      </c>
      <c r="F250" s="92"/>
      <c r="G250" s="93"/>
      <c r="H250" s="2" t="s">
        <v>284</v>
      </c>
      <c r="I250" s="2">
        <v>208.6</v>
      </c>
      <c r="J250" s="2">
        <v>208.6</v>
      </c>
      <c r="K250" s="2">
        <v>396</v>
      </c>
      <c r="Q250" s="90"/>
      <c r="R250" s="90"/>
    </row>
    <row r="251" spans="1:18" x14ac:dyDescent="0.25">
      <c r="A251" s="88" t="s">
        <v>419</v>
      </c>
      <c r="B251" s="90" t="s">
        <v>420</v>
      </c>
      <c r="C251" s="90" t="s">
        <v>421</v>
      </c>
      <c r="D251" s="90" t="s">
        <v>283</v>
      </c>
      <c r="E251" s="91">
        <f t="shared" si="1"/>
        <v>1</v>
      </c>
      <c r="F251" s="92"/>
      <c r="G251" s="93"/>
      <c r="H251" s="2" t="s">
        <v>284</v>
      </c>
      <c r="I251" s="2">
        <v>254.6</v>
      </c>
      <c r="J251" s="2">
        <v>254.6</v>
      </c>
      <c r="K251" s="2">
        <v>396</v>
      </c>
      <c r="Q251" s="90"/>
      <c r="R251" s="90"/>
    </row>
    <row r="252" spans="1:18" x14ac:dyDescent="0.25">
      <c r="A252" s="88" t="s">
        <v>422</v>
      </c>
      <c r="B252" s="90" t="s">
        <v>423</v>
      </c>
      <c r="C252" s="90"/>
      <c r="D252" s="90" t="s">
        <v>283</v>
      </c>
      <c r="E252" s="91">
        <f t="shared" si="1"/>
        <v>1</v>
      </c>
      <c r="F252" s="92"/>
      <c r="G252" s="93"/>
      <c r="H252" s="2" t="s">
        <v>284</v>
      </c>
      <c r="I252" s="2">
        <v>1005.8</v>
      </c>
      <c r="J252" s="2">
        <v>1005.8</v>
      </c>
      <c r="K252" s="2">
        <v>590</v>
      </c>
      <c r="Q252" s="90"/>
      <c r="R252" s="90"/>
    </row>
    <row r="253" spans="1:18" x14ac:dyDescent="0.25">
      <c r="A253" s="88" t="s">
        <v>424</v>
      </c>
      <c r="B253" s="90" t="s">
        <v>425</v>
      </c>
      <c r="C253" s="90" t="s">
        <v>426</v>
      </c>
      <c r="D253" s="90" t="s">
        <v>283</v>
      </c>
      <c r="E253" s="91">
        <f t="shared" si="1"/>
        <v>5.9999999999999991</v>
      </c>
      <c r="F253" s="92"/>
      <c r="G253" s="93"/>
      <c r="H253" s="2" t="s">
        <v>284</v>
      </c>
      <c r="I253" s="2">
        <v>189.8</v>
      </c>
      <c r="J253" s="2">
        <v>1138.8</v>
      </c>
      <c r="K253" s="2">
        <v>330</v>
      </c>
      <c r="Q253" s="90"/>
      <c r="R253" s="90"/>
    </row>
    <row r="254" spans="1:18" x14ac:dyDescent="0.25">
      <c r="A254" s="88" t="s">
        <v>427</v>
      </c>
      <c r="B254" s="90" t="s">
        <v>428</v>
      </c>
      <c r="C254" s="90" t="s">
        <v>429</v>
      </c>
      <c r="D254" s="90" t="s">
        <v>283</v>
      </c>
      <c r="E254" s="91">
        <f t="shared" si="1"/>
        <v>1</v>
      </c>
      <c r="F254" s="92"/>
      <c r="G254" s="93"/>
      <c r="H254" s="2" t="s">
        <v>284</v>
      </c>
      <c r="I254" s="2">
        <v>226.64</v>
      </c>
      <c r="J254" s="2">
        <v>226.64</v>
      </c>
      <c r="K254" s="2">
        <v>264</v>
      </c>
      <c r="Q254" s="90"/>
      <c r="R254" s="90"/>
    </row>
    <row r="255" spans="1:18" x14ac:dyDescent="0.25">
      <c r="A255" s="88" t="s">
        <v>430</v>
      </c>
      <c r="B255" s="90" t="s">
        <v>431</v>
      </c>
      <c r="C255" s="90" t="s">
        <v>432</v>
      </c>
      <c r="D255" s="90" t="s">
        <v>283</v>
      </c>
      <c r="E255" s="91">
        <f t="shared" si="1"/>
        <v>7.0000000000000009</v>
      </c>
      <c r="F255" s="92"/>
      <c r="G255" s="93"/>
      <c r="H255" s="2" t="s">
        <v>284</v>
      </c>
      <c r="I255" s="2">
        <v>42.8</v>
      </c>
      <c r="J255" s="2">
        <v>299.60000000000002</v>
      </c>
      <c r="K255" s="2">
        <v>369.6</v>
      </c>
      <c r="Q255" s="90"/>
      <c r="R255" s="90"/>
    </row>
    <row r="256" spans="1:18" x14ac:dyDescent="0.25">
      <c r="A256" s="88" t="s">
        <v>433</v>
      </c>
      <c r="B256" s="90" t="s">
        <v>434</v>
      </c>
      <c r="C256" s="90" t="s">
        <v>435</v>
      </c>
      <c r="D256" s="90" t="s">
        <v>283</v>
      </c>
      <c r="E256" s="91">
        <f t="shared" si="1"/>
        <v>1</v>
      </c>
      <c r="F256" s="92"/>
      <c r="G256" s="93"/>
      <c r="H256" s="2" t="s">
        <v>284</v>
      </c>
      <c r="I256" s="2">
        <v>500.5</v>
      </c>
      <c r="J256" s="2">
        <v>500.5</v>
      </c>
      <c r="K256" s="2">
        <v>396</v>
      </c>
      <c r="Q256" s="90"/>
      <c r="R256" s="90"/>
    </row>
    <row r="257" spans="1:18" x14ac:dyDescent="0.25">
      <c r="A257" s="88" t="s">
        <v>436</v>
      </c>
      <c r="B257" s="90" t="s">
        <v>437</v>
      </c>
      <c r="C257" s="90" t="s">
        <v>438</v>
      </c>
      <c r="D257" s="90" t="s">
        <v>283</v>
      </c>
      <c r="E257" s="91">
        <f t="shared" si="1"/>
        <v>1</v>
      </c>
      <c r="F257" s="92"/>
      <c r="G257" s="93"/>
      <c r="H257" s="2" t="s">
        <v>284</v>
      </c>
      <c r="I257" s="2">
        <v>110.1</v>
      </c>
      <c r="J257" s="2">
        <v>110.1</v>
      </c>
      <c r="K257" s="2">
        <v>528</v>
      </c>
      <c r="Q257" s="90"/>
      <c r="R257" s="90"/>
    </row>
    <row r="258" spans="1:18" x14ac:dyDescent="0.25">
      <c r="A258" s="220" t="s">
        <v>439</v>
      </c>
      <c r="B258" s="100" t="s">
        <v>440</v>
      </c>
      <c r="C258" s="101" t="s">
        <v>339</v>
      </c>
      <c r="D258" s="101" t="s">
        <v>283</v>
      </c>
      <c r="E258" s="102">
        <v>1</v>
      </c>
      <c r="F258" s="103"/>
      <c r="G258" s="104"/>
      <c r="Q258" s="101"/>
      <c r="R258" s="101"/>
    </row>
    <row r="259" spans="1:18" x14ac:dyDescent="0.25">
      <c r="A259" s="349"/>
      <c r="B259" s="349"/>
      <c r="C259" s="349"/>
      <c r="D259" s="349"/>
      <c r="E259" s="349"/>
      <c r="F259" s="349"/>
      <c r="G259" s="349"/>
      <c r="H259" s="90"/>
      <c r="I259" s="90"/>
      <c r="J259" s="90"/>
      <c r="K259" s="90"/>
      <c r="L259" s="90"/>
      <c r="M259" s="90"/>
      <c r="N259" s="90"/>
      <c r="O259" s="90"/>
      <c r="P259" s="90"/>
      <c r="Q259" s="90"/>
      <c r="R259" s="90"/>
    </row>
    <row r="260" spans="1:18" x14ac:dyDescent="0.25">
      <c r="A260" s="363" t="s">
        <v>305</v>
      </c>
      <c r="B260" s="363"/>
      <c r="C260" s="363"/>
      <c r="D260" s="363"/>
      <c r="E260" s="363"/>
      <c r="F260" s="363"/>
      <c r="G260" s="111">
        <f>G223</f>
        <v>0</v>
      </c>
      <c r="Q260" s="210"/>
      <c r="R260" s="210"/>
    </row>
    <row r="261" spans="1:18" x14ac:dyDescent="0.25">
      <c r="A261" s="361"/>
      <c r="B261" s="362"/>
      <c r="C261" s="362"/>
      <c r="D261" s="362"/>
      <c r="E261" s="362"/>
      <c r="F261" s="362"/>
      <c r="G261" s="362"/>
    </row>
    <row r="262" spans="1:18" x14ac:dyDescent="0.25">
      <c r="A262" s="96" t="s">
        <v>441</v>
      </c>
      <c r="B262" s="345" t="s">
        <v>442</v>
      </c>
      <c r="C262" s="345"/>
      <c r="D262" s="345"/>
      <c r="E262" s="345"/>
      <c r="F262" s="345"/>
      <c r="G262" s="345"/>
      <c r="H262" s="345"/>
      <c r="I262" s="345"/>
      <c r="J262" s="345"/>
      <c r="K262" s="345"/>
      <c r="L262" s="345"/>
      <c r="M262" s="345"/>
      <c r="N262" s="345"/>
      <c r="O262" s="345"/>
      <c r="P262" s="345"/>
      <c r="Q262" s="345"/>
      <c r="R262" s="345"/>
    </row>
    <row r="263" spans="1:18" ht="25.5" x14ac:dyDescent="0.25">
      <c r="A263" s="88" t="s">
        <v>441</v>
      </c>
      <c r="B263" s="215" t="s">
        <v>443</v>
      </c>
      <c r="C263" s="215" t="s">
        <v>444</v>
      </c>
      <c r="D263" s="215" t="s">
        <v>283</v>
      </c>
      <c r="E263" s="216">
        <v>1</v>
      </c>
      <c r="F263" s="217"/>
      <c r="G263" s="218"/>
      <c r="H263" s="2" t="s">
        <v>284</v>
      </c>
      <c r="I263" s="2" t="s">
        <v>284</v>
      </c>
      <c r="J263" s="2">
        <v>3139.5</v>
      </c>
      <c r="Q263" s="90"/>
      <c r="R263" s="90"/>
    </row>
    <row r="264" spans="1:18" x14ac:dyDescent="0.25">
      <c r="A264" s="88" t="s">
        <v>445</v>
      </c>
      <c r="B264" s="90" t="s">
        <v>446</v>
      </c>
      <c r="C264" s="90" t="s">
        <v>447</v>
      </c>
      <c r="D264" s="90" t="s">
        <v>283</v>
      </c>
      <c r="E264" s="91">
        <f>J264/I264</f>
        <v>1</v>
      </c>
      <c r="F264" s="92"/>
      <c r="G264" s="93"/>
      <c r="H264" s="2" t="s">
        <v>284</v>
      </c>
      <c r="I264" s="2">
        <v>1348</v>
      </c>
      <c r="J264" s="2">
        <v>1348</v>
      </c>
      <c r="K264" s="2">
        <v>396</v>
      </c>
      <c r="Q264" s="90"/>
      <c r="R264" s="90"/>
    </row>
    <row r="265" spans="1:18" x14ac:dyDescent="0.25">
      <c r="A265" s="88" t="s">
        <v>448</v>
      </c>
      <c r="B265" s="90" t="s">
        <v>449</v>
      </c>
      <c r="C265" s="90" t="s">
        <v>450</v>
      </c>
      <c r="D265" s="90" t="s">
        <v>283</v>
      </c>
      <c r="E265" s="91">
        <f>J265/I265</f>
        <v>1</v>
      </c>
      <c r="F265" s="92"/>
      <c r="G265" s="93"/>
      <c r="H265" s="2" t="s">
        <v>284</v>
      </c>
      <c r="I265" s="2">
        <v>1323.9</v>
      </c>
      <c r="J265" s="2">
        <v>1323.9</v>
      </c>
      <c r="K265" s="2">
        <v>396</v>
      </c>
      <c r="Q265" s="90"/>
      <c r="R265" s="90"/>
    </row>
    <row r="266" spans="1:18" x14ac:dyDescent="0.25">
      <c r="A266" s="88" t="s">
        <v>451</v>
      </c>
      <c r="B266" s="90" t="s">
        <v>452</v>
      </c>
      <c r="C266" s="90" t="s">
        <v>453</v>
      </c>
      <c r="D266" s="90" t="s">
        <v>283</v>
      </c>
      <c r="E266" s="91">
        <f>J266/I266</f>
        <v>1</v>
      </c>
      <c r="F266" s="92"/>
      <c r="G266" s="93"/>
      <c r="H266" s="2" t="s">
        <v>284</v>
      </c>
      <c r="I266" s="2">
        <v>365.8</v>
      </c>
      <c r="J266" s="2">
        <v>365.8</v>
      </c>
      <c r="K266" s="2">
        <v>396</v>
      </c>
      <c r="Q266" s="90"/>
      <c r="R266" s="90"/>
    </row>
    <row r="267" spans="1:18" x14ac:dyDescent="0.25">
      <c r="A267" s="88" t="s">
        <v>454</v>
      </c>
      <c r="B267" s="99" t="s">
        <v>455</v>
      </c>
      <c r="C267" s="90" t="s">
        <v>444</v>
      </c>
      <c r="D267" s="90" t="s">
        <v>283</v>
      </c>
      <c r="E267" s="91">
        <v>1</v>
      </c>
      <c r="F267" s="107"/>
      <c r="G267" s="108"/>
      <c r="Q267" s="90"/>
      <c r="R267" s="90"/>
    </row>
    <row r="268" spans="1:18" x14ac:dyDescent="0.25">
      <c r="A268" s="364"/>
      <c r="B268" s="365"/>
      <c r="C268" s="365"/>
      <c r="D268" s="365"/>
      <c r="E268" s="365"/>
      <c r="F268" s="365"/>
      <c r="G268" s="365"/>
      <c r="Q268" s="90"/>
      <c r="R268" s="90"/>
    </row>
    <row r="269" spans="1:18" x14ac:dyDescent="0.25">
      <c r="A269" s="350" t="s">
        <v>305</v>
      </c>
      <c r="B269" s="350"/>
      <c r="C269" s="350"/>
      <c r="D269" s="350"/>
      <c r="E269" s="350"/>
      <c r="F269" s="350"/>
      <c r="G269" s="112">
        <f>G263</f>
        <v>0</v>
      </c>
      <c r="Q269" s="210"/>
      <c r="R269" s="210"/>
    </row>
    <row r="270" spans="1:18" x14ac:dyDescent="0.25">
      <c r="A270" s="361"/>
      <c r="B270" s="362"/>
      <c r="C270" s="362"/>
      <c r="D270" s="362"/>
      <c r="E270" s="362"/>
      <c r="F270" s="362"/>
      <c r="G270" s="362"/>
    </row>
    <row r="271" spans="1:18" x14ac:dyDescent="0.25">
      <c r="A271" s="96" t="s">
        <v>456</v>
      </c>
      <c r="B271" s="358" t="s">
        <v>457</v>
      </c>
      <c r="C271" s="359"/>
      <c r="D271" s="359"/>
      <c r="E271" s="359"/>
      <c r="F271" s="359"/>
      <c r="G271" s="359"/>
      <c r="H271" s="359"/>
      <c r="I271" s="359"/>
      <c r="J271" s="359"/>
      <c r="K271" s="359"/>
      <c r="L271" s="359"/>
      <c r="M271" s="359"/>
      <c r="N271" s="359"/>
      <c r="O271" s="359"/>
      <c r="P271" s="359"/>
      <c r="Q271" s="359"/>
      <c r="R271" s="360"/>
    </row>
    <row r="272" spans="1:18" x14ac:dyDescent="0.25">
      <c r="A272" s="88" t="s">
        <v>456</v>
      </c>
      <c r="B272" s="215" t="s">
        <v>458</v>
      </c>
      <c r="C272" s="215" t="s">
        <v>459</v>
      </c>
      <c r="D272" s="215" t="s">
        <v>283</v>
      </c>
      <c r="E272" s="216">
        <v>1</v>
      </c>
      <c r="F272" s="217"/>
      <c r="G272" s="218"/>
      <c r="H272" s="2" t="s">
        <v>284</v>
      </c>
      <c r="I272" s="2" t="s">
        <v>284</v>
      </c>
      <c r="J272" s="2">
        <v>27562.799999999999</v>
      </c>
      <c r="Q272" s="90"/>
      <c r="R272" s="90"/>
    </row>
    <row r="273" spans="1:18" x14ac:dyDescent="0.25">
      <c r="A273" s="88" t="s">
        <v>460</v>
      </c>
      <c r="B273" s="90" t="s">
        <v>341</v>
      </c>
      <c r="C273" s="90" t="s">
        <v>461</v>
      </c>
      <c r="D273" s="90" t="s">
        <v>283</v>
      </c>
      <c r="E273" s="91">
        <f t="shared" ref="E273:E304" si="2">J273/I273</f>
        <v>1</v>
      </c>
      <c r="F273" s="92"/>
      <c r="G273" s="93"/>
      <c r="H273" s="2" t="s">
        <v>284</v>
      </c>
      <c r="I273" s="2">
        <v>10116.040000000001</v>
      </c>
      <c r="J273" s="2">
        <v>10116.040000000001</v>
      </c>
      <c r="K273" s="2">
        <v>357.5</v>
      </c>
      <c r="Q273" s="90"/>
      <c r="R273" s="90"/>
    </row>
    <row r="274" spans="1:18" x14ac:dyDescent="0.25">
      <c r="A274" s="88" t="s">
        <v>462</v>
      </c>
      <c r="B274" s="90" t="s">
        <v>344</v>
      </c>
      <c r="C274" s="90" t="s">
        <v>463</v>
      </c>
      <c r="D274" s="90" t="s">
        <v>283</v>
      </c>
      <c r="E274" s="91">
        <f t="shared" si="2"/>
        <v>1</v>
      </c>
      <c r="F274" s="92"/>
      <c r="G274" s="93"/>
      <c r="H274" s="2" t="s">
        <v>284</v>
      </c>
      <c r="I274" s="2">
        <v>4544.3</v>
      </c>
      <c r="J274" s="2">
        <v>4544.3</v>
      </c>
      <c r="K274" s="2">
        <v>330</v>
      </c>
      <c r="Q274" s="90"/>
      <c r="R274" s="90"/>
    </row>
    <row r="275" spans="1:18" x14ac:dyDescent="0.25">
      <c r="A275" s="88" t="s">
        <v>464</v>
      </c>
      <c r="B275" s="90" t="s">
        <v>347</v>
      </c>
      <c r="C275" s="90" t="s">
        <v>348</v>
      </c>
      <c r="D275" s="90" t="s">
        <v>283</v>
      </c>
      <c r="E275" s="91">
        <f t="shared" si="2"/>
        <v>1</v>
      </c>
      <c r="F275" s="92"/>
      <c r="G275" s="93"/>
      <c r="H275" s="2" t="s">
        <v>284</v>
      </c>
      <c r="I275" s="2">
        <v>1427.6</v>
      </c>
      <c r="J275" s="2">
        <v>1427.6</v>
      </c>
      <c r="K275" s="2">
        <v>1254</v>
      </c>
      <c r="Q275" s="90"/>
      <c r="R275" s="90"/>
    </row>
    <row r="276" spans="1:18" x14ac:dyDescent="0.25">
      <c r="A276" s="88" t="s">
        <v>465</v>
      </c>
      <c r="B276" s="90" t="s">
        <v>350</v>
      </c>
      <c r="C276" s="90" t="s">
        <v>351</v>
      </c>
      <c r="D276" s="90" t="s">
        <v>283</v>
      </c>
      <c r="E276" s="91">
        <f t="shared" si="2"/>
        <v>1</v>
      </c>
      <c r="F276" s="92"/>
      <c r="G276" s="93"/>
      <c r="H276" s="2" t="s">
        <v>284</v>
      </c>
      <c r="I276" s="2">
        <v>1256.5</v>
      </c>
      <c r="J276" s="2">
        <v>1256.5</v>
      </c>
      <c r="K276" s="2">
        <v>1254</v>
      </c>
      <c r="Q276" s="90"/>
      <c r="R276" s="90"/>
    </row>
    <row r="277" spans="1:18" x14ac:dyDescent="0.25">
      <c r="A277" s="88" t="s">
        <v>466</v>
      </c>
      <c r="B277" s="90" t="s">
        <v>353</v>
      </c>
      <c r="C277" s="90" t="s">
        <v>467</v>
      </c>
      <c r="D277" s="90" t="s">
        <v>283</v>
      </c>
      <c r="E277" s="91">
        <f t="shared" si="2"/>
        <v>2</v>
      </c>
      <c r="F277" s="92"/>
      <c r="G277" s="93"/>
      <c r="H277" s="2" t="s">
        <v>284</v>
      </c>
      <c r="I277" s="2">
        <v>805.5</v>
      </c>
      <c r="J277" s="2">
        <v>1611</v>
      </c>
      <c r="K277" s="2">
        <v>1254</v>
      </c>
      <c r="Q277" s="90"/>
      <c r="R277" s="90"/>
    </row>
    <row r="278" spans="1:18" x14ac:dyDescent="0.25">
      <c r="A278" s="88" t="s">
        <v>468</v>
      </c>
      <c r="B278" s="90" t="s">
        <v>356</v>
      </c>
      <c r="C278" s="90" t="s">
        <v>357</v>
      </c>
      <c r="D278" s="90" t="s">
        <v>283</v>
      </c>
      <c r="E278" s="91">
        <f t="shared" si="2"/>
        <v>2</v>
      </c>
      <c r="F278" s="92"/>
      <c r="G278" s="93"/>
      <c r="H278" s="2" t="s">
        <v>284</v>
      </c>
      <c r="I278" s="2">
        <v>100.4</v>
      </c>
      <c r="J278" s="2">
        <v>200.8</v>
      </c>
      <c r="K278" s="2">
        <v>396</v>
      </c>
      <c r="Q278" s="90"/>
      <c r="R278" s="90"/>
    </row>
    <row r="279" spans="1:18" x14ac:dyDescent="0.25">
      <c r="A279" s="88" t="s">
        <v>469</v>
      </c>
      <c r="B279" s="90" t="s">
        <v>359</v>
      </c>
      <c r="C279" s="90" t="s">
        <v>360</v>
      </c>
      <c r="D279" s="90" t="s">
        <v>283</v>
      </c>
      <c r="E279" s="91">
        <f t="shared" si="2"/>
        <v>1</v>
      </c>
      <c r="F279" s="92"/>
      <c r="G279" s="93"/>
      <c r="H279" s="2" t="s">
        <v>284</v>
      </c>
      <c r="I279" s="2">
        <v>180.33</v>
      </c>
      <c r="J279" s="2">
        <v>180.33</v>
      </c>
      <c r="K279" s="2">
        <v>396</v>
      </c>
      <c r="Q279" s="90"/>
      <c r="R279" s="90"/>
    </row>
    <row r="280" spans="1:18" x14ac:dyDescent="0.25">
      <c r="A280" s="88" t="s">
        <v>470</v>
      </c>
      <c r="B280" s="90" t="s">
        <v>310</v>
      </c>
      <c r="C280" s="90" t="s">
        <v>471</v>
      </c>
      <c r="D280" s="90" t="s">
        <v>283</v>
      </c>
      <c r="E280" s="91">
        <f t="shared" si="2"/>
        <v>1</v>
      </c>
      <c r="F280" s="92"/>
      <c r="G280" s="93"/>
      <c r="H280" s="2" t="s">
        <v>284</v>
      </c>
      <c r="I280" s="2">
        <v>570.38</v>
      </c>
      <c r="J280" s="2">
        <v>570.38</v>
      </c>
      <c r="K280" s="2">
        <v>396</v>
      </c>
      <c r="Q280" s="90"/>
      <c r="R280" s="90"/>
    </row>
    <row r="281" spans="1:18" x14ac:dyDescent="0.25">
      <c r="A281" s="88" t="s">
        <v>472</v>
      </c>
      <c r="B281" s="90" t="s">
        <v>365</v>
      </c>
      <c r="C281" s="90" t="s">
        <v>366</v>
      </c>
      <c r="D281" s="90" t="s">
        <v>283</v>
      </c>
      <c r="E281" s="91">
        <f t="shared" si="2"/>
        <v>1</v>
      </c>
      <c r="F281" s="92"/>
      <c r="G281" s="93"/>
      <c r="H281" s="2" t="s">
        <v>284</v>
      </c>
      <c r="I281" s="2">
        <v>400.3</v>
      </c>
      <c r="J281" s="2">
        <v>400.3</v>
      </c>
      <c r="K281" s="2">
        <v>462</v>
      </c>
      <c r="Q281" s="90"/>
      <c r="R281" s="90"/>
    </row>
    <row r="282" spans="1:18" x14ac:dyDescent="0.25">
      <c r="A282" s="88" t="s">
        <v>473</v>
      </c>
      <c r="B282" s="90" t="s">
        <v>474</v>
      </c>
      <c r="C282" s="90" t="s">
        <v>369</v>
      </c>
      <c r="D282" s="90" t="s">
        <v>283</v>
      </c>
      <c r="E282" s="91">
        <f t="shared" si="2"/>
        <v>1</v>
      </c>
      <c r="F282" s="92"/>
      <c r="G282" s="93"/>
      <c r="H282" s="2" t="s">
        <v>369</v>
      </c>
      <c r="I282" s="2">
        <v>355</v>
      </c>
      <c r="J282" s="2">
        <v>355</v>
      </c>
      <c r="K282" s="2">
        <v>2600</v>
      </c>
      <c r="Q282" s="90"/>
      <c r="R282" s="90"/>
    </row>
    <row r="283" spans="1:18" x14ac:dyDescent="0.25">
      <c r="A283" s="88" t="s">
        <v>475</v>
      </c>
      <c r="B283" s="90" t="s">
        <v>371</v>
      </c>
      <c r="C283" s="90" t="s">
        <v>372</v>
      </c>
      <c r="D283" s="90" t="s">
        <v>283</v>
      </c>
      <c r="E283" s="91">
        <f t="shared" si="2"/>
        <v>1</v>
      </c>
      <c r="F283" s="92"/>
      <c r="G283" s="93"/>
      <c r="I283" s="2">
        <v>97</v>
      </c>
      <c r="J283" s="2">
        <v>97</v>
      </c>
      <c r="K283" s="2">
        <v>2376</v>
      </c>
      <c r="Q283" s="90"/>
      <c r="R283" s="90"/>
    </row>
    <row r="284" spans="1:18" x14ac:dyDescent="0.25">
      <c r="A284" s="88" t="s">
        <v>476</v>
      </c>
      <c r="B284" s="90" t="s">
        <v>374</v>
      </c>
      <c r="C284" s="90" t="s">
        <v>375</v>
      </c>
      <c r="D284" s="90" t="s">
        <v>283</v>
      </c>
      <c r="E284" s="91">
        <f t="shared" si="2"/>
        <v>1</v>
      </c>
      <c r="F284" s="92"/>
      <c r="G284" s="93"/>
      <c r="I284" s="2">
        <v>96.4</v>
      </c>
      <c r="J284" s="2">
        <v>96.4</v>
      </c>
      <c r="K284" s="2">
        <v>2376</v>
      </c>
      <c r="Q284" s="90"/>
      <c r="R284" s="90"/>
    </row>
    <row r="285" spans="1:18" x14ac:dyDescent="0.25">
      <c r="A285" s="88" t="s">
        <v>477</v>
      </c>
      <c r="B285" s="90" t="s">
        <v>362</v>
      </c>
      <c r="C285" s="90" t="s">
        <v>363</v>
      </c>
      <c r="D285" s="90" t="s">
        <v>283</v>
      </c>
      <c r="E285" s="91">
        <f t="shared" si="2"/>
        <v>1</v>
      </c>
      <c r="F285" s="92"/>
      <c r="G285" s="93"/>
      <c r="H285" s="2" t="s">
        <v>284</v>
      </c>
      <c r="I285" s="2">
        <v>53.1</v>
      </c>
      <c r="J285" s="2">
        <v>53.1</v>
      </c>
      <c r="K285" s="2">
        <v>396</v>
      </c>
      <c r="Q285" s="90"/>
      <c r="R285" s="90"/>
    </row>
    <row r="286" spans="1:18" x14ac:dyDescent="0.25">
      <c r="A286" s="88" t="s">
        <v>478</v>
      </c>
      <c r="B286" s="90" t="s">
        <v>379</v>
      </c>
      <c r="C286" s="90" t="s">
        <v>380</v>
      </c>
      <c r="D286" s="90" t="s">
        <v>283</v>
      </c>
      <c r="E286" s="91">
        <f t="shared" si="2"/>
        <v>1</v>
      </c>
      <c r="F286" s="92"/>
      <c r="G286" s="93"/>
      <c r="H286" s="2" t="s">
        <v>284</v>
      </c>
      <c r="I286" s="2">
        <v>39.6</v>
      </c>
      <c r="J286" s="2">
        <v>39.6</v>
      </c>
      <c r="K286" s="2">
        <v>369.6</v>
      </c>
      <c r="Q286" s="90"/>
      <c r="R286" s="90"/>
    </row>
    <row r="287" spans="1:18" x14ac:dyDescent="0.25">
      <c r="A287" s="88" t="s">
        <v>479</v>
      </c>
      <c r="B287" s="90" t="s">
        <v>382</v>
      </c>
      <c r="C287" s="90" t="s">
        <v>383</v>
      </c>
      <c r="D287" s="90" t="s">
        <v>283</v>
      </c>
      <c r="E287" s="91">
        <f t="shared" si="2"/>
        <v>1</v>
      </c>
      <c r="F287" s="92"/>
      <c r="G287" s="93"/>
      <c r="H287" s="2" t="s">
        <v>284</v>
      </c>
      <c r="I287" s="2">
        <v>41.3</v>
      </c>
      <c r="J287" s="2">
        <v>41.3</v>
      </c>
      <c r="K287" s="2">
        <v>369.6</v>
      </c>
      <c r="Q287" s="90"/>
      <c r="R287" s="90"/>
    </row>
    <row r="288" spans="1:18" x14ac:dyDescent="0.25">
      <c r="A288" s="88" t="s">
        <v>480</v>
      </c>
      <c r="B288" s="90" t="s">
        <v>385</v>
      </c>
      <c r="C288" s="90" t="s">
        <v>386</v>
      </c>
      <c r="D288" s="90" t="s">
        <v>283</v>
      </c>
      <c r="E288" s="91">
        <f t="shared" si="2"/>
        <v>21.999999999999996</v>
      </c>
      <c r="F288" s="92"/>
      <c r="G288" s="93"/>
      <c r="H288" s="2" t="s">
        <v>284</v>
      </c>
      <c r="I288" s="2">
        <v>42.7</v>
      </c>
      <c r="J288" s="2">
        <v>939.4</v>
      </c>
      <c r="K288" s="2">
        <v>369.6</v>
      </c>
      <c r="Q288" s="90"/>
      <c r="R288" s="90"/>
    </row>
    <row r="289" spans="1:18" x14ac:dyDescent="0.25">
      <c r="A289" s="88" t="s">
        <v>481</v>
      </c>
      <c r="B289" s="90" t="s">
        <v>482</v>
      </c>
      <c r="C289" s="90" t="s">
        <v>389</v>
      </c>
      <c r="D289" s="90" t="s">
        <v>283</v>
      </c>
      <c r="E289" s="91">
        <f t="shared" si="2"/>
        <v>63.000000000000007</v>
      </c>
      <c r="F289" s="92"/>
      <c r="G289" s="93"/>
      <c r="H289" s="2" t="s">
        <v>284</v>
      </c>
      <c r="I289" s="2">
        <v>18.899999999999999</v>
      </c>
      <c r="J289" s="2">
        <v>1190.7</v>
      </c>
      <c r="K289" s="2">
        <v>302.5</v>
      </c>
      <c r="Q289" s="90"/>
      <c r="R289" s="90"/>
    </row>
    <row r="290" spans="1:18" x14ac:dyDescent="0.25">
      <c r="A290" s="88" t="s">
        <v>483</v>
      </c>
      <c r="B290" s="90" t="s">
        <v>391</v>
      </c>
      <c r="C290" s="90" t="s">
        <v>392</v>
      </c>
      <c r="D290" s="90" t="s">
        <v>283</v>
      </c>
      <c r="E290" s="91">
        <f t="shared" si="2"/>
        <v>7.0000000000000009</v>
      </c>
      <c r="F290" s="92"/>
      <c r="G290" s="93"/>
      <c r="H290" s="2" t="s">
        <v>284</v>
      </c>
      <c r="I290" s="2">
        <v>21.4</v>
      </c>
      <c r="J290" s="2">
        <v>149.80000000000001</v>
      </c>
      <c r="K290" s="2">
        <v>369.6</v>
      </c>
      <c r="Q290" s="90"/>
      <c r="R290" s="90"/>
    </row>
    <row r="291" spans="1:18" x14ac:dyDescent="0.25">
      <c r="A291" s="88" t="s">
        <v>484</v>
      </c>
      <c r="B291" s="90" t="s">
        <v>394</v>
      </c>
      <c r="C291" s="90" t="s">
        <v>395</v>
      </c>
      <c r="D291" s="90" t="s">
        <v>283</v>
      </c>
      <c r="E291" s="91">
        <f t="shared" si="2"/>
        <v>1</v>
      </c>
      <c r="F291" s="92"/>
      <c r="G291" s="93"/>
      <c r="H291" s="2" t="s">
        <v>284</v>
      </c>
      <c r="I291" s="2">
        <v>22.2</v>
      </c>
      <c r="J291" s="2">
        <v>22.2</v>
      </c>
      <c r="K291" s="2">
        <v>369.6</v>
      </c>
      <c r="Q291" s="90"/>
      <c r="R291" s="90"/>
    </row>
    <row r="292" spans="1:18" x14ac:dyDescent="0.25">
      <c r="A292" s="88" t="s">
        <v>485</v>
      </c>
      <c r="B292" s="90" t="s">
        <v>482</v>
      </c>
      <c r="C292" s="90" t="s">
        <v>398</v>
      </c>
      <c r="D292" s="90" t="s">
        <v>283</v>
      </c>
      <c r="E292" s="91">
        <f t="shared" si="2"/>
        <v>18</v>
      </c>
      <c r="F292" s="92"/>
      <c r="G292" s="93"/>
      <c r="H292" s="2" t="s">
        <v>284</v>
      </c>
      <c r="I292" s="2">
        <v>24.2</v>
      </c>
      <c r="J292" s="2">
        <v>435.6</v>
      </c>
      <c r="K292" s="2">
        <v>368.5</v>
      </c>
      <c r="Q292" s="90"/>
      <c r="R292" s="90"/>
    </row>
    <row r="293" spans="1:18" x14ac:dyDescent="0.25">
      <c r="A293" s="88" t="s">
        <v>486</v>
      </c>
      <c r="B293" s="90" t="s">
        <v>400</v>
      </c>
      <c r="C293" s="90" t="s">
        <v>401</v>
      </c>
      <c r="D293" s="90" t="s">
        <v>283</v>
      </c>
      <c r="E293" s="91">
        <f t="shared" si="2"/>
        <v>2</v>
      </c>
      <c r="F293" s="92"/>
      <c r="G293" s="93"/>
      <c r="H293" s="2" t="s">
        <v>284</v>
      </c>
      <c r="I293" s="2">
        <v>25</v>
      </c>
      <c r="J293" s="2">
        <v>50</v>
      </c>
      <c r="K293" s="2">
        <v>792</v>
      </c>
      <c r="Q293" s="90"/>
      <c r="R293" s="90"/>
    </row>
    <row r="294" spans="1:18" x14ac:dyDescent="0.25">
      <c r="A294" s="88" t="s">
        <v>487</v>
      </c>
      <c r="B294" s="90" t="s">
        <v>403</v>
      </c>
      <c r="C294" s="90" t="s">
        <v>488</v>
      </c>
      <c r="D294" s="90" t="s">
        <v>283</v>
      </c>
      <c r="E294" s="91">
        <f t="shared" si="2"/>
        <v>1</v>
      </c>
      <c r="F294" s="92"/>
      <c r="G294" s="93"/>
      <c r="H294" s="2" t="s">
        <v>284</v>
      </c>
      <c r="I294" s="2">
        <v>8.1999999999999993</v>
      </c>
      <c r="J294" s="2">
        <v>8.1999999999999993</v>
      </c>
      <c r="K294" s="2">
        <v>528</v>
      </c>
      <c r="Q294" s="90"/>
      <c r="R294" s="90"/>
    </row>
    <row r="295" spans="1:18" x14ac:dyDescent="0.25">
      <c r="A295" s="88" t="s">
        <v>489</v>
      </c>
      <c r="B295" s="90" t="s">
        <v>482</v>
      </c>
      <c r="C295" s="90" t="s">
        <v>407</v>
      </c>
      <c r="D295" s="90" t="s">
        <v>283</v>
      </c>
      <c r="E295" s="91">
        <f t="shared" si="2"/>
        <v>27</v>
      </c>
      <c r="F295" s="92"/>
      <c r="G295" s="93"/>
      <c r="H295" s="2" t="s">
        <v>284</v>
      </c>
      <c r="I295" s="2">
        <v>21</v>
      </c>
      <c r="J295" s="2">
        <v>567</v>
      </c>
      <c r="K295" s="2">
        <v>396</v>
      </c>
      <c r="Q295" s="90"/>
      <c r="R295" s="90"/>
    </row>
    <row r="296" spans="1:18" x14ac:dyDescent="0.25">
      <c r="A296" s="88" t="s">
        <v>490</v>
      </c>
      <c r="B296" s="90" t="s">
        <v>409</v>
      </c>
      <c r="C296" s="90" t="s">
        <v>410</v>
      </c>
      <c r="D296" s="90" t="s">
        <v>283</v>
      </c>
      <c r="E296" s="91">
        <f t="shared" si="2"/>
        <v>1</v>
      </c>
      <c r="F296" s="92"/>
      <c r="G296" s="93"/>
      <c r="H296" s="2" t="s">
        <v>284</v>
      </c>
      <c r="I296" s="2">
        <v>28.6</v>
      </c>
      <c r="J296" s="2">
        <v>28.6</v>
      </c>
      <c r="K296" s="2">
        <v>528</v>
      </c>
      <c r="Q296" s="90"/>
      <c r="R296" s="90"/>
    </row>
    <row r="297" spans="1:18" x14ac:dyDescent="0.25">
      <c r="A297" s="88" t="s">
        <v>491</v>
      </c>
      <c r="B297" s="90" t="s">
        <v>412</v>
      </c>
      <c r="C297" s="90" t="s">
        <v>413</v>
      </c>
      <c r="D297" s="90" t="s">
        <v>283</v>
      </c>
      <c r="E297" s="91">
        <f t="shared" si="2"/>
        <v>2</v>
      </c>
      <c r="F297" s="92"/>
      <c r="G297" s="93"/>
      <c r="H297" s="2" t="s">
        <v>284</v>
      </c>
      <c r="I297" s="2">
        <v>22.3</v>
      </c>
      <c r="J297" s="2">
        <v>44.6</v>
      </c>
      <c r="K297" s="2">
        <v>528</v>
      </c>
      <c r="Q297" s="90"/>
      <c r="R297" s="90"/>
    </row>
    <row r="298" spans="1:18" x14ac:dyDescent="0.25">
      <c r="A298" s="88" t="s">
        <v>492</v>
      </c>
      <c r="B298" s="90" t="s">
        <v>415</v>
      </c>
      <c r="C298" s="90" t="s">
        <v>416</v>
      </c>
      <c r="D298" s="90" t="s">
        <v>283</v>
      </c>
      <c r="E298" s="91">
        <f t="shared" si="2"/>
        <v>1</v>
      </c>
      <c r="F298" s="92"/>
      <c r="G298" s="93"/>
      <c r="H298" s="2" t="s">
        <v>284</v>
      </c>
      <c r="I298" s="2">
        <v>492.25</v>
      </c>
      <c r="J298" s="2">
        <v>492.25</v>
      </c>
      <c r="K298" s="2">
        <v>396</v>
      </c>
      <c r="Q298" s="90"/>
      <c r="R298" s="90"/>
    </row>
    <row r="299" spans="1:18" x14ac:dyDescent="0.25">
      <c r="A299" s="88" t="s">
        <v>493</v>
      </c>
      <c r="B299" s="90" t="s">
        <v>289</v>
      </c>
      <c r="C299" s="90" t="s">
        <v>418</v>
      </c>
      <c r="D299" s="90" t="s">
        <v>283</v>
      </c>
      <c r="E299" s="91">
        <f t="shared" si="2"/>
        <v>1</v>
      </c>
      <c r="F299" s="92"/>
      <c r="G299" s="93"/>
      <c r="H299" s="2" t="s">
        <v>284</v>
      </c>
      <c r="I299" s="2">
        <v>208.6</v>
      </c>
      <c r="J299" s="2">
        <v>208.6</v>
      </c>
      <c r="K299" s="2">
        <v>396</v>
      </c>
      <c r="Q299" s="90"/>
      <c r="R299" s="90"/>
    </row>
    <row r="300" spans="1:18" x14ac:dyDescent="0.25">
      <c r="A300" s="88" t="s">
        <v>494</v>
      </c>
      <c r="B300" s="90" t="s">
        <v>420</v>
      </c>
      <c r="C300" s="90" t="s">
        <v>421</v>
      </c>
      <c r="D300" s="90" t="s">
        <v>283</v>
      </c>
      <c r="E300" s="91">
        <f t="shared" si="2"/>
        <v>1</v>
      </c>
      <c r="F300" s="92"/>
      <c r="G300" s="93"/>
      <c r="H300" s="2" t="s">
        <v>284</v>
      </c>
      <c r="I300" s="2">
        <v>254.6</v>
      </c>
      <c r="J300" s="2">
        <v>254.6</v>
      </c>
      <c r="K300" s="2">
        <v>396</v>
      </c>
      <c r="Q300" s="90"/>
      <c r="R300" s="90"/>
    </row>
    <row r="301" spans="1:18" x14ac:dyDescent="0.25">
      <c r="A301" s="88" t="s">
        <v>495</v>
      </c>
      <c r="B301" s="90" t="s">
        <v>496</v>
      </c>
      <c r="C301" s="90"/>
      <c r="D301" s="90" t="s">
        <v>283</v>
      </c>
      <c r="E301" s="91">
        <f t="shared" si="2"/>
        <v>1</v>
      </c>
      <c r="F301" s="92"/>
      <c r="G301" s="93"/>
      <c r="H301" s="2" t="s">
        <v>284</v>
      </c>
      <c r="I301" s="2">
        <v>924</v>
      </c>
      <c r="J301" s="2">
        <v>924</v>
      </c>
      <c r="K301" s="2">
        <v>590</v>
      </c>
      <c r="Q301" s="90"/>
      <c r="R301" s="90"/>
    </row>
    <row r="302" spans="1:18" x14ac:dyDescent="0.25">
      <c r="A302" s="88" t="s">
        <v>497</v>
      </c>
      <c r="B302" s="90" t="s">
        <v>431</v>
      </c>
      <c r="C302" s="90" t="s">
        <v>432</v>
      </c>
      <c r="D302" s="90" t="s">
        <v>283</v>
      </c>
      <c r="E302" s="91">
        <f t="shared" si="2"/>
        <v>6.0000000000000009</v>
      </c>
      <c r="F302" s="92"/>
      <c r="G302" s="93"/>
      <c r="H302" s="2" t="s">
        <v>284</v>
      </c>
      <c r="I302" s="2">
        <v>42.8</v>
      </c>
      <c r="J302" s="2">
        <v>256.8</v>
      </c>
      <c r="K302" s="2">
        <v>369.6</v>
      </c>
      <c r="Q302" s="90"/>
      <c r="R302" s="90"/>
    </row>
    <row r="303" spans="1:18" x14ac:dyDescent="0.25">
      <c r="A303" s="88" t="s">
        <v>498</v>
      </c>
      <c r="B303" s="90" t="s">
        <v>434</v>
      </c>
      <c r="C303" s="90" t="s">
        <v>499</v>
      </c>
      <c r="D303" s="90" t="s">
        <v>283</v>
      </c>
      <c r="E303" s="91">
        <f t="shared" si="2"/>
        <v>1</v>
      </c>
      <c r="F303" s="92"/>
      <c r="G303" s="93"/>
      <c r="H303" s="2" t="s">
        <v>284</v>
      </c>
      <c r="I303" s="2">
        <v>390.7</v>
      </c>
      <c r="J303" s="2">
        <v>390.7</v>
      </c>
      <c r="K303" s="2">
        <v>396</v>
      </c>
      <c r="Q303" s="90"/>
      <c r="R303" s="90"/>
    </row>
    <row r="304" spans="1:18" x14ac:dyDescent="0.25">
      <c r="A304" s="88" t="s">
        <v>500</v>
      </c>
      <c r="B304" s="90" t="s">
        <v>437</v>
      </c>
      <c r="C304" s="90" t="s">
        <v>438</v>
      </c>
      <c r="D304" s="90" t="s">
        <v>283</v>
      </c>
      <c r="E304" s="91">
        <f t="shared" si="2"/>
        <v>1</v>
      </c>
      <c r="F304" s="92"/>
      <c r="G304" s="93"/>
      <c r="H304" s="2" t="s">
        <v>284</v>
      </c>
      <c r="I304" s="2">
        <v>110.1</v>
      </c>
      <c r="J304" s="2">
        <v>110.1</v>
      </c>
      <c r="K304" s="2">
        <v>528</v>
      </c>
      <c r="Q304" s="90"/>
      <c r="R304" s="90"/>
    </row>
    <row r="305" spans="1:18" x14ac:dyDescent="0.25">
      <c r="A305" s="88" t="s">
        <v>501</v>
      </c>
      <c r="B305" s="99" t="s">
        <v>502</v>
      </c>
      <c r="C305" s="90" t="s">
        <v>459</v>
      </c>
      <c r="D305" s="90" t="s">
        <v>283</v>
      </c>
      <c r="E305" s="91">
        <v>1</v>
      </c>
      <c r="F305" s="107"/>
      <c r="G305" s="108"/>
      <c r="Q305" s="90"/>
      <c r="R305" s="90"/>
    </row>
    <row r="306" spans="1:18" x14ac:dyDescent="0.25">
      <c r="A306" s="349"/>
      <c r="B306" s="349"/>
      <c r="C306" s="349"/>
      <c r="D306" s="349"/>
      <c r="E306" s="349"/>
      <c r="F306" s="349"/>
      <c r="G306" s="349"/>
      <c r="Q306" s="90"/>
      <c r="R306" s="90"/>
    </row>
    <row r="307" spans="1:18" x14ac:dyDescent="0.25">
      <c r="A307" s="350" t="s">
        <v>305</v>
      </c>
      <c r="B307" s="350"/>
      <c r="C307" s="350"/>
      <c r="D307" s="350"/>
      <c r="E307" s="350"/>
      <c r="F307" s="350"/>
      <c r="G307" s="112">
        <f>G272</f>
        <v>0</v>
      </c>
      <c r="Q307" s="210"/>
      <c r="R307" s="210"/>
    </row>
    <row r="308" spans="1:18" x14ac:dyDescent="0.25">
      <c r="A308" s="356"/>
      <c r="B308" s="357"/>
      <c r="C308" s="357"/>
      <c r="D308" s="357"/>
      <c r="E308" s="357"/>
      <c r="F308" s="357"/>
      <c r="G308" s="357"/>
    </row>
    <row r="309" spans="1:18" x14ac:dyDescent="0.25">
      <c r="A309" s="96" t="s">
        <v>503</v>
      </c>
      <c r="B309" s="345" t="s">
        <v>504</v>
      </c>
      <c r="C309" s="345"/>
      <c r="D309" s="345"/>
      <c r="E309" s="345"/>
      <c r="F309" s="345"/>
      <c r="G309" s="345"/>
      <c r="H309" s="345"/>
      <c r="I309" s="345"/>
      <c r="J309" s="345"/>
      <c r="K309" s="345"/>
      <c r="L309" s="345"/>
      <c r="M309" s="345"/>
      <c r="N309" s="345"/>
      <c r="O309" s="345"/>
      <c r="P309" s="345"/>
      <c r="Q309" s="345"/>
      <c r="R309" s="345"/>
    </row>
    <row r="310" spans="1:18" x14ac:dyDescent="0.25">
      <c r="A310" s="88" t="s">
        <v>503</v>
      </c>
      <c r="B310" s="215" t="s">
        <v>505</v>
      </c>
      <c r="C310" s="215" t="s">
        <v>506</v>
      </c>
      <c r="D310" s="215" t="s">
        <v>283</v>
      </c>
      <c r="E310" s="216">
        <v>1</v>
      </c>
      <c r="F310" s="217"/>
      <c r="G310" s="221"/>
      <c r="H310" s="2" t="s">
        <v>284</v>
      </c>
      <c r="I310" s="2" t="s">
        <v>284</v>
      </c>
      <c r="J310" s="2">
        <v>100303</v>
      </c>
      <c r="Q310" s="90"/>
      <c r="R310" s="90"/>
    </row>
    <row r="311" spans="1:18" x14ac:dyDescent="0.25">
      <c r="A311" s="88" t="s">
        <v>507</v>
      </c>
      <c r="B311" s="90" t="s">
        <v>365</v>
      </c>
      <c r="C311" s="90" t="s">
        <v>508</v>
      </c>
      <c r="D311" s="90" t="s">
        <v>283</v>
      </c>
      <c r="E311" s="91">
        <f t="shared" ref="E311:E354" si="3">J311/I311</f>
        <v>1</v>
      </c>
      <c r="F311" s="92"/>
      <c r="G311" s="93"/>
      <c r="H311" s="2" t="s">
        <v>284</v>
      </c>
      <c r="I311" s="2">
        <v>808</v>
      </c>
      <c r="J311" s="2">
        <v>808</v>
      </c>
      <c r="K311" s="2">
        <v>462</v>
      </c>
      <c r="Q311" s="90"/>
      <c r="R311" s="90"/>
    </row>
    <row r="312" spans="1:18" x14ac:dyDescent="0.25">
      <c r="A312" s="88" t="s">
        <v>509</v>
      </c>
      <c r="B312" s="90" t="s">
        <v>510</v>
      </c>
      <c r="C312" s="90" t="s">
        <v>369</v>
      </c>
      <c r="D312" s="90" t="s">
        <v>283</v>
      </c>
      <c r="E312" s="91">
        <f t="shared" si="3"/>
        <v>1</v>
      </c>
      <c r="F312" s="92"/>
      <c r="G312" s="93"/>
      <c r="H312" s="2" t="s">
        <v>369</v>
      </c>
      <c r="I312" s="2">
        <v>900</v>
      </c>
      <c r="J312" s="2">
        <v>900</v>
      </c>
      <c r="K312" s="2">
        <v>2300</v>
      </c>
      <c r="Q312" s="90"/>
      <c r="R312" s="90"/>
    </row>
    <row r="313" spans="1:18" x14ac:dyDescent="0.25">
      <c r="A313" s="88" t="s">
        <v>511</v>
      </c>
      <c r="B313" s="90" t="s">
        <v>512</v>
      </c>
      <c r="C313" s="90" t="s">
        <v>513</v>
      </c>
      <c r="D313" s="90" t="s">
        <v>283</v>
      </c>
      <c r="E313" s="91">
        <f t="shared" si="3"/>
        <v>1</v>
      </c>
      <c r="F313" s="92"/>
      <c r="G313" s="93"/>
      <c r="I313" s="2">
        <v>125</v>
      </c>
      <c r="J313" s="2">
        <v>125</v>
      </c>
      <c r="K313" s="2">
        <v>2376</v>
      </c>
      <c r="Q313" s="90"/>
      <c r="R313" s="90"/>
    </row>
    <row r="314" spans="1:18" x14ac:dyDescent="0.25">
      <c r="A314" s="88" t="s">
        <v>514</v>
      </c>
      <c r="B314" s="90" t="s">
        <v>515</v>
      </c>
      <c r="C314" s="90" t="s">
        <v>516</v>
      </c>
      <c r="D314" s="90" t="s">
        <v>283</v>
      </c>
      <c r="E314" s="91">
        <f t="shared" si="3"/>
        <v>1</v>
      </c>
      <c r="F314" s="92"/>
      <c r="G314" s="93"/>
      <c r="I314" s="2">
        <v>212</v>
      </c>
      <c r="J314" s="2">
        <v>212</v>
      </c>
      <c r="K314" s="2">
        <v>2376</v>
      </c>
      <c r="Q314" s="90"/>
      <c r="R314" s="90"/>
    </row>
    <row r="315" spans="1:18" x14ac:dyDescent="0.25">
      <c r="A315" s="88" t="s">
        <v>517</v>
      </c>
      <c r="B315" s="90" t="s">
        <v>518</v>
      </c>
      <c r="C315" s="90" t="s">
        <v>519</v>
      </c>
      <c r="D315" s="90" t="s">
        <v>283</v>
      </c>
      <c r="E315" s="91">
        <f t="shared" si="3"/>
        <v>1</v>
      </c>
      <c r="F315" s="92"/>
      <c r="G315" s="93"/>
      <c r="H315" s="2" t="s">
        <v>284</v>
      </c>
      <c r="I315" s="2">
        <v>1483.7</v>
      </c>
      <c r="J315" s="2">
        <v>1483.7</v>
      </c>
      <c r="K315" s="2">
        <v>462</v>
      </c>
      <c r="Q315" s="90"/>
      <c r="R315" s="90"/>
    </row>
    <row r="316" spans="1:18" x14ac:dyDescent="0.25">
      <c r="A316" s="88" t="s">
        <v>520</v>
      </c>
      <c r="B316" s="90" t="s">
        <v>521</v>
      </c>
      <c r="C316" s="90" t="s">
        <v>522</v>
      </c>
      <c r="D316" s="90" t="s">
        <v>283</v>
      </c>
      <c r="E316" s="91">
        <f t="shared" si="3"/>
        <v>2</v>
      </c>
      <c r="F316" s="92"/>
      <c r="G316" s="93"/>
      <c r="H316" s="2" t="s">
        <v>284</v>
      </c>
      <c r="I316" s="2">
        <v>45.6</v>
      </c>
      <c r="J316" s="2">
        <v>91.2</v>
      </c>
      <c r="K316" s="2">
        <v>330</v>
      </c>
      <c r="Q316" s="90"/>
      <c r="R316" s="90"/>
    </row>
    <row r="317" spans="1:18" x14ac:dyDescent="0.25">
      <c r="A317" s="88" t="s">
        <v>523</v>
      </c>
      <c r="B317" s="90" t="s">
        <v>524</v>
      </c>
      <c r="C317" s="90" t="s">
        <v>525</v>
      </c>
      <c r="D317" s="90" t="s">
        <v>283</v>
      </c>
      <c r="E317" s="91">
        <f t="shared" si="3"/>
        <v>132</v>
      </c>
      <c r="F317" s="92"/>
      <c r="G317" s="93"/>
      <c r="H317" s="2" t="s">
        <v>284</v>
      </c>
      <c r="I317" s="2">
        <v>116.5</v>
      </c>
      <c r="J317" s="2">
        <v>15378</v>
      </c>
      <c r="K317" s="2">
        <v>330</v>
      </c>
      <c r="Q317" s="90"/>
      <c r="R317" s="90"/>
    </row>
    <row r="318" spans="1:18" x14ac:dyDescent="0.25">
      <c r="A318" s="88" t="s">
        <v>526</v>
      </c>
      <c r="B318" s="90" t="s">
        <v>524</v>
      </c>
      <c r="C318" s="90" t="s">
        <v>527</v>
      </c>
      <c r="D318" s="90" t="s">
        <v>283</v>
      </c>
      <c r="E318" s="91">
        <f t="shared" si="3"/>
        <v>4</v>
      </c>
      <c r="F318" s="92"/>
      <c r="G318" s="93"/>
      <c r="H318" s="2" t="s">
        <v>284</v>
      </c>
      <c r="I318" s="2">
        <v>161.80000000000001</v>
      </c>
      <c r="J318" s="2">
        <v>647.20000000000005</v>
      </c>
      <c r="K318" s="2">
        <v>330</v>
      </c>
      <c r="Q318" s="90"/>
      <c r="R318" s="90"/>
    </row>
    <row r="319" spans="1:18" x14ac:dyDescent="0.25">
      <c r="A319" s="88" t="s">
        <v>528</v>
      </c>
      <c r="B319" s="90" t="s">
        <v>524</v>
      </c>
      <c r="C319" s="90" t="s">
        <v>529</v>
      </c>
      <c r="D319" s="90" t="s">
        <v>283</v>
      </c>
      <c r="E319" s="91">
        <f t="shared" si="3"/>
        <v>2</v>
      </c>
      <c r="F319" s="92"/>
      <c r="G319" s="93"/>
      <c r="H319" s="2" t="s">
        <v>284</v>
      </c>
      <c r="I319" s="2">
        <v>115.3</v>
      </c>
      <c r="J319" s="2">
        <v>230.6</v>
      </c>
      <c r="K319" s="2">
        <v>330</v>
      </c>
      <c r="Q319" s="90"/>
      <c r="R319" s="90"/>
    </row>
    <row r="320" spans="1:18" x14ac:dyDescent="0.25">
      <c r="A320" s="88" t="s">
        <v>530</v>
      </c>
      <c r="B320" s="90" t="s">
        <v>524</v>
      </c>
      <c r="C320" s="90" t="s">
        <v>531</v>
      </c>
      <c r="D320" s="90" t="s">
        <v>283</v>
      </c>
      <c r="E320" s="91">
        <f t="shared" si="3"/>
        <v>2</v>
      </c>
      <c r="F320" s="92"/>
      <c r="G320" s="93"/>
      <c r="H320" s="2" t="s">
        <v>284</v>
      </c>
      <c r="I320" s="2">
        <v>117</v>
      </c>
      <c r="J320" s="2">
        <v>234</v>
      </c>
      <c r="K320" s="2">
        <v>330</v>
      </c>
      <c r="Q320" s="90"/>
      <c r="R320" s="90"/>
    </row>
    <row r="321" spans="1:18" x14ac:dyDescent="0.25">
      <c r="A321" s="88" t="s">
        <v>532</v>
      </c>
      <c r="B321" s="90" t="s">
        <v>524</v>
      </c>
      <c r="C321" s="90" t="s">
        <v>533</v>
      </c>
      <c r="D321" s="90" t="s">
        <v>283</v>
      </c>
      <c r="E321" s="91">
        <f t="shared" si="3"/>
        <v>2</v>
      </c>
      <c r="F321" s="92"/>
      <c r="G321" s="93"/>
      <c r="H321" s="2" t="s">
        <v>284</v>
      </c>
      <c r="I321" s="2">
        <v>117.6</v>
      </c>
      <c r="J321" s="2">
        <v>235.2</v>
      </c>
      <c r="K321" s="2">
        <v>330</v>
      </c>
      <c r="Q321" s="90"/>
      <c r="R321" s="90"/>
    </row>
    <row r="322" spans="1:18" x14ac:dyDescent="0.25">
      <c r="A322" s="88" t="s">
        <v>534</v>
      </c>
      <c r="B322" s="90" t="s">
        <v>521</v>
      </c>
      <c r="C322" s="90" t="s">
        <v>535</v>
      </c>
      <c r="D322" s="90" t="s">
        <v>283</v>
      </c>
      <c r="E322" s="91">
        <f t="shared" si="3"/>
        <v>2</v>
      </c>
      <c r="F322" s="92"/>
      <c r="G322" s="93"/>
      <c r="H322" s="2" t="s">
        <v>284</v>
      </c>
      <c r="I322" s="2">
        <v>44.3</v>
      </c>
      <c r="J322" s="2">
        <v>88.6</v>
      </c>
      <c r="K322" s="2">
        <v>330</v>
      </c>
      <c r="Q322" s="90"/>
      <c r="R322" s="90"/>
    </row>
    <row r="323" spans="1:18" x14ac:dyDescent="0.25">
      <c r="A323" s="88" t="s">
        <v>536</v>
      </c>
      <c r="B323" s="90" t="s">
        <v>537</v>
      </c>
      <c r="C323" s="90" t="s">
        <v>538</v>
      </c>
      <c r="D323" s="90" t="s">
        <v>283</v>
      </c>
      <c r="E323" s="91">
        <f t="shared" si="3"/>
        <v>1</v>
      </c>
      <c r="F323" s="92"/>
      <c r="G323" s="93"/>
      <c r="H323" s="2" t="s">
        <v>284</v>
      </c>
      <c r="I323" s="2">
        <v>400.7</v>
      </c>
      <c r="J323" s="2">
        <v>400.7</v>
      </c>
      <c r="K323" s="2">
        <v>462</v>
      </c>
      <c r="Q323" s="90"/>
      <c r="R323" s="90"/>
    </row>
    <row r="324" spans="1:18" x14ac:dyDescent="0.25">
      <c r="A324" s="88" t="s">
        <v>539</v>
      </c>
      <c r="B324" s="90" t="s">
        <v>540</v>
      </c>
      <c r="C324" s="90" t="s">
        <v>541</v>
      </c>
      <c r="D324" s="90" t="s">
        <v>283</v>
      </c>
      <c r="E324" s="91">
        <f t="shared" si="3"/>
        <v>1</v>
      </c>
      <c r="F324" s="92"/>
      <c r="G324" s="93"/>
      <c r="H324" s="2" t="s">
        <v>284</v>
      </c>
      <c r="I324" s="2">
        <v>3104.5</v>
      </c>
      <c r="J324" s="2">
        <v>3104.5</v>
      </c>
      <c r="K324" s="2">
        <v>1254</v>
      </c>
      <c r="Q324" s="90"/>
      <c r="R324" s="90"/>
    </row>
    <row r="325" spans="1:18" x14ac:dyDescent="0.25">
      <c r="A325" s="88" t="s">
        <v>542</v>
      </c>
      <c r="B325" s="90" t="s">
        <v>543</v>
      </c>
      <c r="C325" s="90" t="s">
        <v>544</v>
      </c>
      <c r="D325" s="90" t="s">
        <v>283</v>
      </c>
      <c r="E325" s="91">
        <f t="shared" si="3"/>
        <v>2</v>
      </c>
      <c r="F325" s="92"/>
      <c r="G325" s="93"/>
      <c r="H325" s="2" t="s">
        <v>284</v>
      </c>
      <c r="I325" s="2">
        <v>1220.0999999999999</v>
      </c>
      <c r="J325" s="2">
        <v>2440.1999999999998</v>
      </c>
      <c r="K325" s="2">
        <v>1254</v>
      </c>
      <c r="Q325" s="90"/>
      <c r="R325" s="90"/>
    </row>
    <row r="326" spans="1:18" x14ac:dyDescent="0.25">
      <c r="A326" s="88" t="s">
        <v>545</v>
      </c>
      <c r="B326" s="90" t="s">
        <v>546</v>
      </c>
      <c r="C326" s="90" t="s">
        <v>547</v>
      </c>
      <c r="D326" s="90" t="s">
        <v>283</v>
      </c>
      <c r="E326" s="91">
        <f t="shared" si="3"/>
        <v>4</v>
      </c>
      <c r="F326" s="92"/>
      <c r="G326" s="93"/>
      <c r="H326" s="2" t="s">
        <v>284</v>
      </c>
      <c r="I326" s="2">
        <v>818.2</v>
      </c>
      <c r="J326" s="2">
        <v>3272.8</v>
      </c>
      <c r="K326" s="2">
        <v>1254</v>
      </c>
      <c r="Q326" s="90"/>
      <c r="R326" s="90"/>
    </row>
    <row r="327" spans="1:18" x14ac:dyDescent="0.25">
      <c r="A327" s="88" t="s">
        <v>548</v>
      </c>
      <c r="B327" s="90" t="s">
        <v>549</v>
      </c>
      <c r="C327" s="90" t="s">
        <v>389</v>
      </c>
      <c r="D327" s="90" t="s">
        <v>283</v>
      </c>
      <c r="E327" s="91">
        <f t="shared" si="3"/>
        <v>1047</v>
      </c>
      <c r="F327" s="92"/>
      <c r="G327" s="93"/>
      <c r="H327" s="2" t="s">
        <v>284</v>
      </c>
      <c r="I327" s="2">
        <v>18.899999999999999</v>
      </c>
      <c r="J327" s="2">
        <v>19788.3</v>
      </c>
      <c r="K327" s="2">
        <v>302.5</v>
      </c>
      <c r="Q327" s="90"/>
      <c r="R327" s="90"/>
    </row>
    <row r="328" spans="1:18" x14ac:dyDescent="0.25">
      <c r="A328" s="88" t="s">
        <v>550</v>
      </c>
      <c r="B328" s="90" t="s">
        <v>551</v>
      </c>
      <c r="C328" s="90" t="s">
        <v>398</v>
      </c>
      <c r="D328" s="90" t="s">
        <v>283</v>
      </c>
      <c r="E328" s="91">
        <f t="shared" si="3"/>
        <v>284</v>
      </c>
      <c r="F328" s="92"/>
      <c r="G328" s="93"/>
      <c r="H328" s="2" t="s">
        <v>284</v>
      </c>
      <c r="I328" s="2">
        <v>24.2</v>
      </c>
      <c r="J328" s="2">
        <v>6872.8</v>
      </c>
      <c r="K328" s="2">
        <v>368.5</v>
      </c>
      <c r="Q328" s="90"/>
      <c r="R328" s="90"/>
    </row>
    <row r="329" spans="1:18" x14ac:dyDescent="0.25">
      <c r="A329" s="88" t="s">
        <v>552</v>
      </c>
      <c r="B329" s="90" t="s">
        <v>553</v>
      </c>
      <c r="C329" s="90" t="s">
        <v>407</v>
      </c>
      <c r="D329" s="90" t="s">
        <v>283</v>
      </c>
      <c r="E329" s="91">
        <f t="shared" si="3"/>
        <v>90</v>
      </c>
      <c r="F329" s="92"/>
      <c r="G329" s="93"/>
      <c r="H329" s="2" t="s">
        <v>284</v>
      </c>
      <c r="I329" s="2">
        <v>21</v>
      </c>
      <c r="J329" s="2">
        <v>1890</v>
      </c>
      <c r="K329" s="2">
        <v>396</v>
      </c>
      <c r="Q329" s="90"/>
      <c r="R329" s="90"/>
    </row>
    <row r="330" spans="1:18" x14ac:dyDescent="0.25">
      <c r="A330" s="88" t="s">
        <v>554</v>
      </c>
      <c r="B330" s="90" t="s">
        <v>555</v>
      </c>
      <c r="C330" s="90" t="s">
        <v>556</v>
      </c>
      <c r="D330" s="90" t="s">
        <v>283</v>
      </c>
      <c r="E330" s="91">
        <f t="shared" si="3"/>
        <v>375</v>
      </c>
      <c r="F330" s="92"/>
      <c r="G330" s="93"/>
      <c r="H330" s="2" t="s">
        <v>284</v>
      </c>
      <c r="I330" s="2">
        <v>42.7</v>
      </c>
      <c r="J330" s="2">
        <v>16012.5</v>
      </c>
      <c r="K330" s="2">
        <v>369.6</v>
      </c>
      <c r="Q330" s="90"/>
      <c r="R330" s="90"/>
    </row>
    <row r="331" spans="1:18" x14ac:dyDescent="0.25">
      <c r="A331" s="88" t="s">
        <v>557</v>
      </c>
      <c r="B331" s="90" t="s">
        <v>391</v>
      </c>
      <c r="C331" s="90" t="s">
        <v>558</v>
      </c>
      <c r="D331" s="90" t="s">
        <v>283</v>
      </c>
      <c r="E331" s="91">
        <f t="shared" si="3"/>
        <v>136</v>
      </c>
      <c r="F331" s="92"/>
      <c r="G331" s="93"/>
      <c r="H331" s="2" t="s">
        <v>284</v>
      </c>
      <c r="I331" s="2">
        <v>18.3</v>
      </c>
      <c r="J331" s="2">
        <v>2488.8000000000002</v>
      </c>
      <c r="K331" s="2">
        <v>369.6</v>
      </c>
      <c r="Q331" s="90"/>
      <c r="R331" s="90"/>
    </row>
    <row r="332" spans="1:18" x14ac:dyDescent="0.25">
      <c r="A332" s="88" t="s">
        <v>559</v>
      </c>
      <c r="B332" s="90" t="s">
        <v>560</v>
      </c>
      <c r="C332" s="90" t="s">
        <v>561</v>
      </c>
      <c r="D332" s="90" t="s">
        <v>283</v>
      </c>
      <c r="E332" s="91">
        <f t="shared" si="3"/>
        <v>272</v>
      </c>
      <c r="F332" s="92"/>
      <c r="G332" s="93"/>
      <c r="H332" s="2" t="s">
        <v>284</v>
      </c>
      <c r="I332" s="2">
        <v>1</v>
      </c>
      <c r="J332" s="2">
        <v>272</v>
      </c>
      <c r="K332" s="2">
        <v>369.6</v>
      </c>
      <c r="Q332" s="90"/>
      <c r="R332" s="90"/>
    </row>
    <row r="333" spans="1:18" x14ac:dyDescent="0.25">
      <c r="A333" s="88" t="s">
        <v>562</v>
      </c>
      <c r="B333" s="90" t="s">
        <v>394</v>
      </c>
      <c r="C333" s="90" t="s">
        <v>563</v>
      </c>
      <c r="D333" s="90" t="s">
        <v>283</v>
      </c>
      <c r="E333" s="91">
        <f t="shared" si="3"/>
        <v>6</v>
      </c>
      <c r="F333" s="92"/>
      <c r="G333" s="93"/>
      <c r="H333" s="2" t="s">
        <v>284</v>
      </c>
      <c r="I333" s="2">
        <v>20.8</v>
      </c>
      <c r="J333" s="2">
        <v>124.8</v>
      </c>
      <c r="K333" s="2">
        <v>369.6</v>
      </c>
      <c r="Q333" s="90"/>
      <c r="R333" s="90"/>
    </row>
    <row r="334" spans="1:18" x14ac:dyDescent="0.25">
      <c r="A334" s="88" t="s">
        <v>564</v>
      </c>
      <c r="B334" s="90" t="s">
        <v>379</v>
      </c>
      <c r="C334" s="90" t="s">
        <v>565</v>
      </c>
      <c r="D334" s="90" t="s">
        <v>283</v>
      </c>
      <c r="E334" s="91">
        <f t="shared" si="3"/>
        <v>2</v>
      </c>
      <c r="F334" s="92"/>
      <c r="G334" s="93"/>
      <c r="H334" s="2" t="s">
        <v>284</v>
      </c>
      <c r="I334" s="2">
        <v>39.6</v>
      </c>
      <c r="J334" s="2">
        <v>79.2</v>
      </c>
      <c r="K334" s="2">
        <v>369.6</v>
      </c>
      <c r="Q334" s="90"/>
      <c r="R334" s="90"/>
    </row>
    <row r="335" spans="1:18" x14ac:dyDescent="0.25">
      <c r="A335" s="88" t="s">
        <v>566</v>
      </c>
      <c r="B335" s="90" t="s">
        <v>382</v>
      </c>
      <c r="C335" s="90" t="s">
        <v>567</v>
      </c>
      <c r="D335" s="90" t="s">
        <v>283</v>
      </c>
      <c r="E335" s="91">
        <f t="shared" si="3"/>
        <v>2</v>
      </c>
      <c r="F335" s="92"/>
      <c r="G335" s="93"/>
      <c r="H335" s="2" t="s">
        <v>284</v>
      </c>
      <c r="I335" s="2">
        <v>41.3</v>
      </c>
      <c r="J335" s="2">
        <v>82.6</v>
      </c>
      <c r="K335" s="2">
        <v>369.6</v>
      </c>
      <c r="Q335" s="90"/>
      <c r="R335" s="90"/>
    </row>
    <row r="336" spans="1:18" x14ac:dyDescent="0.25">
      <c r="A336" s="88" t="s">
        <v>568</v>
      </c>
      <c r="B336" s="90" t="s">
        <v>359</v>
      </c>
      <c r="C336" s="90" t="s">
        <v>360</v>
      </c>
      <c r="D336" s="90" t="s">
        <v>283</v>
      </c>
      <c r="E336" s="91">
        <f t="shared" si="3"/>
        <v>1</v>
      </c>
      <c r="F336" s="92"/>
      <c r="G336" s="93"/>
      <c r="H336" s="2" t="s">
        <v>284</v>
      </c>
      <c r="I336" s="2">
        <v>180.3</v>
      </c>
      <c r="J336" s="2">
        <v>180.3</v>
      </c>
      <c r="K336" s="2">
        <v>396</v>
      </c>
      <c r="Q336" s="90"/>
      <c r="R336" s="90"/>
    </row>
    <row r="337" spans="1:18" x14ac:dyDescent="0.25">
      <c r="A337" s="88" t="s">
        <v>569</v>
      </c>
      <c r="B337" s="90" t="s">
        <v>356</v>
      </c>
      <c r="C337" s="90" t="s">
        <v>570</v>
      </c>
      <c r="D337" s="90" t="s">
        <v>283</v>
      </c>
      <c r="E337" s="91">
        <f t="shared" si="3"/>
        <v>1</v>
      </c>
      <c r="F337" s="92"/>
      <c r="G337" s="93"/>
      <c r="H337" s="2" t="s">
        <v>284</v>
      </c>
      <c r="I337" s="2">
        <v>104.4</v>
      </c>
      <c r="J337" s="2">
        <v>104.4</v>
      </c>
      <c r="K337" s="2">
        <v>396</v>
      </c>
      <c r="Q337" s="90"/>
      <c r="R337" s="90"/>
    </row>
    <row r="338" spans="1:18" x14ac:dyDescent="0.25">
      <c r="A338" s="88" t="s">
        <v>571</v>
      </c>
      <c r="B338" s="90" t="s">
        <v>310</v>
      </c>
      <c r="C338" s="90" t="s">
        <v>572</v>
      </c>
      <c r="D338" s="90" t="s">
        <v>283</v>
      </c>
      <c r="E338" s="91">
        <f t="shared" si="3"/>
        <v>1</v>
      </c>
      <c r="F338" s="92"/>
      <c r="G338" s="93"/>
      <c r="H338" s="2" t="s">
        <v>284</v>
      </c>
      <c r="I338" s="2">
        <v>2072.8000000000002</v>
      </c>
      <c r="J338" s="2">
        <v>2072.8000000000002</v>
      </c>
      <c r="K338" s="2">
        <v>396</v>
      </c>
      <c r="Q338" s="90"/>
      <c r="R338" s="90"/>
    </row>
    <row r="339" spans="1:18" x14ac:dyDescent="0.25">
      <c r="A339" s="88" t="s">
        <v>573</v>
      </c>
      <c r="B339" s="90" t="s">
        <v>434</v>
      </c>
      <c r="C339" s="90" t="s">
        <v>574</v>
      </c>
      <c r="D339" s="90" t="s">
        <v>283</v>
      </c>
      <c r="E339" s="91">
        <f t="shared" si="3"/>
        <v>1</v>
      </c>
      <c r="F339" s="92"/>
      <c r="G339" s="93"/>
      <c r="H339" s="2" t="s">
        <v>284</v>
      </c>
      <c r="I339" s="2">
        <v>573.6</v>
      </c>
      <c r="J339" s="2">
        <v>573.6</v>
      </c>
      <c r="K339" s="2">
        <v>396</v>
      </c>
      <c r="Q339" s="90"/>
      <c r="R339" s="90"/>
    </row>
    <row r="340" spans="1:18" x14ac:dyDescent="0.25">
      <c r="A340" s="88" t="s">
        <v>575</v>
      </c>
      <c r="B340" s="90" t="s">
        <v>576</v>
      </c>
      <c r="C340" s="90" t="s">
        <v>577</v>
      </c>
      <c r="D340" s="90" t="s">
        <v>283</v>
      </c>
      <c r="E340" s="91">
        <f t="shared" si="3"/>
        <v>1</v>
      </c>
      <c r="F340" s="92"/>
      <c r="G340" s="93"/>
      <c r="H340" s="2" t="s">
        <v>284</v>
      </c>
      <c r="I340" s="2">
        <v>45</v>
      </c>
      <c r="J340" s="2">
        <v>45</v>
      </c>
      <c r="K340" s="2">
        <v>528</v>
      </c>
      <c r="Q340" s="90"/>
      <c r="R340" s="90"/>
    </row>
    <row r="341" spans="1:18" x14ac:dyDescent="0.25">
      <c r="A341" s="88" t="s">
        <v>578</v>
      </c>
      <c r="B341" s="90" t="s">
        <v>579</v>
      </c>
      <c r="C341" s="90" t="s">
        <v>580</v>
      </c>
      <c r="D341" s="90" t="s">
        <v>283</v>
      </c>
      <c r="E341" s="91">
        <f t="shared" si="3"/>
        <v>1</v>
      </c>
      <c r="F341" s="92"/>
      <c r="G341" s="93"/>
      <c r="H341" s="2" t="s">
        <v>284</v>
      </c>
      <c r="I341" s="2">
        <v>274.8</v>
      </c>
      <c r="J341" s="2">
        <v>274.8</v>
      </c>
      <c r="K341" s="2">
        <v>462</v>
      </c>
      <c r="Q341" s="90"/>
      <c r="R341" s="90"/>
    </row>
    <row r="342" spans="1:18" x14ac:dyDescent="0.25">
      <c r="A342" s="88" t="s">
        <v>581</v>
      </c>
      <c r="B342" s="90" t="s">
        <v>582</v>
      </c>
      <c r="C342" s="90" t="s">
        <v>583</v>
      </c>
      <c r="D342" s="90" t="s">
        <v>283</v>
      </c>
      <c r="E342" s="91">
        <f t="shared" si="3"/>
        <v>1</v>
      </c>
      <c r="F342" s="92"/>
      <c r="G342" s="93"/>
      <c r="H342" s="2" t="s">
        <v>284</v>
      </c>
      <c r="I342" s="2">
        <v>420.5</v>
      </c>
      <c r="J342" s="2">
        <v>420.5</v>
      </c>
      <c r="K342" s="2">
        <v>396</v>
      </c>
      <c r="Q342" s="90"/>
      <c r="R342" s="90"/>
    </row>
    <row r="343" spans="1:18" x14ac:dyDescent="0.25">
      <c r="A343" s="88" t="s">
        <v>584</v>
      </c>
      <c r="B343" s="90" t="s">
        <v>585</v>
      </c>
      <c r="C343" s="90" t="s">
        <v>586</v>
      </c>
      <c r="D343" s="90" t="s">
        <v>283</v>
      </c>
      <c r="E343" s="91">
        <f t="shared" si="3"/>
        <v>2</v>
      </c>
      <c r="F343" s="92"/>
      <c r="G343" s="93"/>
      <c r="H343" s="2" t="s">
        <v>284</v>
      </c>
      <c r="I343" s="2">
        <v>178.4</v>
      </c>
      <c r="J343" s="2">
        <v>356.8</v>
      </c>
      <c r="K343" s="2">
        <v>264</v>
      </c>
      <c r="Q343" s="90"/>
      <c r="R343" s="90"/>
    </row>
    <row r="344" spans="1:18" x14ac:dyDescent="0.25">
      <c r="A344" s="88" t="s">
        <v>587</v>
      </c>
      <c r="B344" s="90" t="s">
        <v>362</v>
      </c>
      <c r="C344" s="90" t="s">
        <v>418</v>
      </c>
      <c r="D344" s="90" t="s">
        <v>283</v>
      </c>
      <c r="E344" s="91">
        <f t="shared" si="3"/>
        <v>1</v>
      </c>
      <c r="F344" s="92"/>
      <c r="G344" s="93"/>
      <c r="H344" s="2" t="s">
        <v>284</v>
      </c>
      <c r="I344" s="2">
        <v>86.9</v>
      </c>
      <c r="J344" s="2">
        <v>86.9</v>
      </c>
      <c r="K344" s="2">
        <v>396</v>
      </c>
      <c r="Q344" s="90"/>
      <c r="R344" s="90"/>
    </row>
    <row r="345" spans="1:18" x14ac:dyDescent="0.25">
      <c r="A345" s="88" t="s">
        <v>588</v>
      </c>
      <c r="B345" s="90" t="s">
        <v>589</v>
      </c>
      <c r="C345" s="90" t="s">
        <v>590</v>
      </c>
      <c r="D345" s="90" t="s">
        <v>283</v>
      </c>
      <c r="E345" s="91">
        <f t="shared" si="3"/>
        <v>2</v>
      </c>
      <c r="F345" s="92"/>
      <c r="G345" s="93"/>
      <c r="H345" s="2" t="s">
        <v>284</v>
      </c>
      <c r="I345" s="2">
        <v>2.7</v>
      </c>
      <c r="J345" s="113">
        <v>5.4</v>
      </c>
      <c r="K345" s="2">
        <v>369.6</v>
      </c>
      <c r="Q345" s="90"/>
      <c r="R345" s="90"/>
    </row>
    <row r="346" spans="1:18" x14ac:dyDescent="0.25">
      <c r="A346" s="88" t="s">
        <v>591</v>
      </c>
      <c r="B346" s="90" t="s">
        <v>592</v>
      </c>
      <c r="C346" s="90" t="s">
        <v>593</v>
      </c>
      <c r="D346" s="90" t="s">
        <v>283</v>
      </c>
      <c r="E346" s="91">
        <f t="shared" si="3"/>
        <v>1</v>
      </c>
      <c r="F346" s="92"/>
      <c r="G346" s="93"/>
      <c r="H346" s="2" t="s">
        <v>284</v>
      </c>
      <c r="I346" s="2">
        <v>56.6</v>
      </c>
      <c r="J346" s="2">
        <v>56.6</v>
      </c>
      <c r="K346" s="2">
        <v>528</v>
      </c>
      <c r="Q346" s="90"/>
      <c r="R346" s="90"/>
    </row>
    <row r="347" spans="1:18" x14ac:dyDescent="0.25">
      <c r="A347" s="88" t="s">
        <v>594</v>
      </c>
      <c r="B347" s="90" t="s">
        <v>592</v>
      </c>
      <c r="C347" s="90" t="s">
        <v>595</v>
      </c>
      <c r="D347" s="90" t="s">
        <v>283</v>
      </c>
      <c r="E347" s="91">
        <f t="shared" si="3"/>
        <v>4</v>
      </c>
      <c r="F347" s="92"/>
      <c r="G347" s="93"/>
      <c r="H347" s="2" t="s">
        <v>284</v>
      </c>
      <c r="I347" s="2">
        <v>15.5</v>
      </c>
      <c r="J347" s="2">
        <v>62</v>
      </c>
      <c r="K347" s="2">
        <v>528</v>
      </c>
      <c r="Q347" s="90"/>
      <c r="R347" s="90"/>
    </row>
    <row r="348" spans="1:18" x14ac:dyDescent="0.25">
      <c r="A348" s="88" t="s">
        <v>596</v>
      </c>
      <c r="B348" s="90" t="s">
        <v>592</v>
      </c>
      <c r="C348" s="90" t="s">
        <v>597</v>
      </c>
      <c r="D348" s="90" t="s">
        <v>283</v>
      </c>
      <c r="E348" s="91">
        <f t="shared" si="3"/>
        <v>1</v>
      </c>
      <c r="F348" s="92"/>
      <c r="G348" s="93"/>
      <c r="H348" s="2" t="s">
        <v>284</v>
      </c>
      <c r="I348" s="2">
        <v>21.4</v>
      </c>
      <c r="J348" s="113">
        <v>21.4</v>
      </c>
      <c r="K348" s="2">
        <v>528</v>
      </c>
      <c r="Q348" s="90"/>
      <c r="R348" s="90"/>
    </row>
    <row r="349" spans="1:18" x14ac:dyDescent="0.25">
      <c r="A349" s="88" t="s">
        <v>598</v>
      </c>
      <c r="B349" s="90" t="s">
        <v>415</v>
      </c>
      <c r="C349" s="90" t="s">
        <v>599</v>
      </c>
      <c r="D349" s="90" t="s">
        <v>283</v>
      </c>
      <c r="E349" s="91">
        <f t="shared" si="3"/>
        <v>6</v>
      </c>
      <c r="F349" s="92"/>
      <c r="G349" s="93"/>
      <c r="H349" s="2" t="s">
        <v>284</v>
      </c>
      <c r="I349" s="2">
        <v>490</v>
      </c>
      <c r="J349" s="2">
        <v>2940</v>
      </c>
      <c r="K349" s="2">
        <v>396</v>
      </c>
      <c r="Q349" s="90"/>
      <c r="R349" s="90"/>
    </row>
    <row r="350" spans="1:18" x14ac:dyDescent="0.25">
      <c r="A350" s="88" t="s">
        <v>600</v>
      </c>
      <c r="B350" s="90" t="s">
        <v>601</v>
      </c>
      <c r="C350" s="90" t="s">
        <v>602</v>
      </c>
      <c r="D350" s="90" t="s">
        <v>283</v>
      </c>
      <c r="E350" s="91">
        <f t="shared" si="3"/>
        <v>1</v>
      </c>
      <c r="F350" s="92"/>
      <c r="G350" s="93"/>
      <c r="H350" s="2" t="s">
        <v>284</v>
      </c>
      <c r="I350" s="2">
        <v>104.8</v>
      </c>
      <c r="J350" s="2">
        <v>104.8</v>
      </c>
      <c r="K350" s="2">
        <v>330</v>
      </c>
      <c r="Q350" s="90"/>
      <c r="R350" s="90"/>
    </row>
    <row r="351" spans="1:18" x14ac:dyDescent="0.25">
      <c r="A351" s="88" t="s">
        <v>603</v>
      </c>
      <c r="B351" s="90" t="s">
        <v>604</v>
      </c>
      <c r="C351" s="90" t="s">
        <v>605</v>
      </c>
      <c r="D351" s="90" t="s">
        <v>283</v>
      </c>
      <c r="E351" s="91">
        <f t="shared" si="3"/>
        <v>1</v>
      </c>
      <c r="F351" s="92"/>
      <c r="G351" s="93"/>
      <c r="H351" s="2" t="s">
        <v>284</v>
      </c>
      <c r="I351" s="2">
        <v>27</v>
      </c>
      <c r="J351" s="2">
        <v>27</v>
      </c>
      <c r="K351" s="2">
        <v>528</v>
      </c>
      <c r="Q351" s="90"/>
      <c r="R351" s="90"/>
    </row>
    <row r="352" spans="1:18" x14ac:dyDescent="0.25">
      <c r="A352" s="88" t="s">
        <v>606</v>
      </c>
      <c r="B352" s="90" t="s">
        <v>607</v>
      </c>
      <c r="C352" s="90" t="s">
        <v>608</v>
      </c>
      <c r="D352" s="90" t="s">
        <v>283</v>
      </c>
      <c r="E352" s="91">
        <f t="shared" si="3"/>
        <v>1</v>
      </c>
      <c r="F352" s="92"/>
      <c r="G352" s="93"/>
      <c r="H352" s="2" t="s">
        <v>284</v>
      </c>
      <c r="I352" s="2">
        <v>119.3</v>
      </c>
      <c r="J352" s="2">
        <v>119.3</v>
      </c>
      <c r="K352" s="2">
        <v>396</v>
      </c>
      <c r="Q352" s="90"/>
      <c r="R352" s="90"/>
    </row>
    <row r="353" spans="1:18" x14ac:dyDescent="0.25">
      <c r="A353" s="88" t="s">
        <v>609</v>
      </c>
      <c r="B353" s="90" t="s">
        <v>610</v>
      </c>
      <c r="C353" s="90"/>
      <c r="D353" s="90" t="s">
        <v>283</v>
      </c>
      <c r="E353" s="91">
        <f t="shared" si="3"/>
        <v>1</v>
      </c>
      <c r="F353" s="92"/>
      <c r="G353" s="93"/>
      <c r="H353" s="2" t="s">
        <v>284</v>
      </c>
      <c r="I353" s="2">
        <v>13067.3</v>
      </c>
      <c r="J353" s="2">
        <v>13067.3</v>
      </c>
      <c r="K353" s="2">
        <v>590</v>
      </c>
      <c r="Q353" s="90"/>
      <c r="R353" s="90"/>
    </row>
    <row r="354" spans="1:18" x14ac:dyDescent="0.25">
      <c r="A354" s="88" t="s">
        <v>611</v>
      </c>
      <c r="B354" s="90" t="s">
        <v>612</v>
      </c>
      <c r="C354" s="90" t="s">
        <v>506</v>
      </c>
      <c r="D354" s="90" t="s">
        <v>283</v>
      </c>
      <c r="E354" s="91">
        <f t="shared" si="3"/>
        <v>1</v>
      </c>
      <c r="F354" s="92"/>
      <c r="G354" s="93"/>
      <c r="H354" s="2" t="s">
        <v>284</v>
      </c>
      <c r="I354" s="2">
        <v>1381.3999999999796</v>
      </c>
      <c r="J354" s="2">
        <v>1381.3999999999796</v>
      </c>
      <c r="K354" s="2">
        <v>528</v>
      </c>
      <c r="Q354" s="90"/>
      <c r="R354" s="90"/>
    </row>
    <row r="355" spans="1:18" x14ac:dyDescent="0.25">
      <c r="A355" s="88" t="s">
        <v>613</v>
      </c>
      <c r="B355" s="99" t="s">
        <v>614</v>
      </c>
      <c r="C355" s="90" t="s">
        <v>506</v>
      </c>
      <c r="D355" s="90" t="s">
        <v>283</v>
      </c>
      <c r="E355" s="91">
        <v>1</v>
      </c>
      <c r="F355" s="92"/>
      <c r="G355" s="93"/>
      <c r="Q355" s="90"/>
      <c r="R355" s="90"/>
    </row>
    <row r="356" spans="1:18" x14ac:dyDescent="0.25">
      <c r="A356" s="349"/>
      <c r="B356" s="349"/>
      <c r="C356" s="349"/>
      <c r="D356" s="349"/>
      <c r="E356" s="349"/>
      <c r="F356" s="349"/>
      <c r="G356" s="349"/>
      <c r="Q356" s="90"/>
      <c r="R356" s="90"/>
    </row>
    <row r="357" spans="1:18" x14ac:dyDescent="0.25">
      <c r="A357" s="350" t="s">
        <v>305</v>
      </c>
      <c r="B357" s="350"/>
      <c r="C357" s="350"/>
      <c r="D357" s="350"/>
      <c r="E357" s="350"/>
      <c r="F357" s="350"/>
      <c r="G357" s="112">
        <f>G310</f>
        <v>0</v>
      </c>
      <c r="Q357" s="210"/>
      <c r="R357" s="210"/>
    </row>
    <row r="358" spans="1:18" x14ac:dyDescent="0.25">
      <c r="A358" s="356"/>
      <c r="B358" s="357"/>
      <c r="C358" s="357"/>
      <c r="D358" s="357"/>
      <c r="E358" s="357"/>
      <c r="F358" s="357"/>
      <c r="G358" s="357"/>
    </row>
    <row r="359" spans="1:18" x14ac:dyDescent="0.25">
      <c r="A359" s="96" t="s">
        <v>615</v>
      </c>
      <c r="B359" s="345" t="s">
        <v>616</v>
      </c>
      <c r="C359" s="345"/>
      <c r="D359" s="345"/>
      <c r="E359" s="345"/>
      <c r="F359" s="345"/>
      <c r="G359" s="345"/>
      <c r="H359" s="345"/>
      <c r="I359" s="345"/>
      <c r="J359" s="345"/>
      <c r="K359" s="345"/>
      <c r="L359" s="345"/>
      <c r="M359" s="345"/>
      <c r="N359" s="345"/>
      <c r="O359" s="345"/>
      <c r="P359" s="345"/>
      <c r="Q359" s="345"/>
      <c r="R359" s="345"/>
    </row>
    <row r="360" spans="1:18" x14ac:dyDescent="0.25">
      <c r="A360" s="88" t="s">
        <v>615</v>
      </c>
      <c r="B360" s="215" t="s">
        <v>617</v>
      </c>
      <c r="C360" s="215" t="s">
        <v>618</v>
      </c>
      <c r="D360" s="215" t="s">
        <v>283</v>
      </c>
      <c r="E360" s="216">
        <v>1</v>
      </c>
      <c r="F360" s="217"/>
      <c r="G360" s="218"/>
      <c r="H360" s="2" t="s">
        <v>284</v>
      </c>
      <c r="I360" s="2" t="s">
        <v>284</v>
      </c>
      <c r="J360" s="2">
        <v>1874</v>
      </c>
      <c r="Q360" s="90"/>
      <c r="R360" s="90"/>
    </row>
    <row r="361" spans="1:18" x14ac:dyDescent="0.25">
      <c r="A361" s="88" t="s">
        <v>619</v>
      </c>
      <c r="B361" s="90" t="s">
        <v>620</v>
      </c>
      <c r="C361" s="90" t="s">
        <v>621</v>
      </c>
      <c r="D361" s="90" t="s">
        <v>283</v>
      </c>
      <c r="E361" s="91">
        <f>J361/I361</f>
        <v>1</v>
      </c>
      <c r="F361" s="92"/>
      <c r="G361" s="93"/>
      <c r="H361" s="2" t="s">
        <v>284</v>
      </c>
      <c r="I361" s="2">
        <v>1112.5</v>
      </c>
      <c r="J361" s="2">
        <v>1112.5</v>
      </c>
      <c r="K361" s="2">
        <v>396</v>
      </c>
      <c r="Q361" s="90"/>
      <c r="R361" s="90"/>
    </row>
    <row r="362" spans="1:18" x14ac:dyDescent="0.25">
      <c r="A362" s="88" t="s">
        <v>622</v>
      </c>
      <c r="B362" s="90" t="s">
        <v>623</v>
      </c>
      <c r="C362" s="90" t="s">
        <v>624</v>
      </c>
      <c r="D362" s="90" t="s">
        <v>283</v>
      </c>
      <c r="E362" s="91">
        <f>J362/I362</f>
        <v>1</v>
      </c>
      <c r="F362" s="92"/>
      <c r="G362" s="93"/>
      <c r="H362" s="2" t="s">
        <v>284</v>
      </c>
      <c r="I362" s="2">
        <v>687.4</v>
      </c>
      <c r="J362" s="2">
        <v>687.4</v>
      </c>
      <c r="K362" s="2">
        <v>396</v>
      </c>
      <c r="Q362" s="90"/>
      <c r="R362" s="90"/>
    </row>
    <row r="363" spans="1:18" x14ac:dyDescent="0.25">
      <c r="A363" s="88" t="s">
        <v>625</v>
      </c>
      <c r="B363" s="90" t="s">
        <v>292</v>
      </c>
      <c r="C363" s="90" t="s">
        <v>293</v>
      </c>
      <c r="D363" s="90" t="s">
        <v>283</v>
      </c>
      <c r="E363" s="91">
        <f>J363/I363</f>
        <v>1</v>
      </c>
      <c r="F363" s="92"/>
      <c r="G363" s="93"/>
      <c r="H363" s="2" t="s">
        <v>284</v>
      </c>
      <c r="I363" s="2">
        <v>33.200000000000003</v>
      </c>
      <c r="J363" s="2">
        <v>33.200000000000003</v>
      </c>
      <c r="K363" s="2">
        <v>396</v>
      </c>
      <c r="Q363" s="90"/>
      <c r="R363" s="90"/>
    </row>
    <row r="364" spans="1:18" x14ac:dyDescent="0.25">
      <c r="A364" s="88" t="s">
        <v>626</v>
      </c>
      <c r="B364" s="90" t="s">
        <v>313</v>
      </c>
      <c r="C364" s="90" t="s">
        <v>318</v>
      </c>
      <c r="D364" s="90" t="s">
        <v>283</v>
      </c>
      <c r="E364" s="91">
        <f>J364/I364</f>
        <v>1</v>
      </c>
      <c r="F364" s="92"/>
      <c r="G364" s="93"/>
      <c r="H364" s="2" t="s">
        <v>284</v>
      </c>
      <c r="I364" s="2">
        <v>123.3</v>
      </c>
      <c r="J364" s="2">
        <v>123.3</v>
      </c>
      <c r="K364" s="2">
        <v>357.5</v>
      </c>
      <c r="Q364" s="90"/>
      <c r="R364" s="90"/>
    </row>
    <row r="365" spans="1:18" x14ac:dyDescent="0.25">
      <c r="A365" s="88" t="s">
        <v>627</v>
      </c>
      <c r="B365" s="99" t="s">
        <v>628</v>
      </c>
      <c r="C365" s="90" t="s">
        <v>618</v>
      </c>
      <c r="D365" s="90" t="s">
        <v>283</v>
      </c>
      <c r="E365" s="91">
        <v>1</v>
      </c>
      <c r="F365" s="92"/>
      <c r="G365" s="93"/>
      <c r="Q365" s="90"/>
      <c r="R365" s="90"/>
    </row>
    <row r="366" spans="1:18" x14ac:dyDescent="0.25">
      <c r="A366" s="349"/>
      <c r="B366" s="349"/>
      <c r="C366" s="349"/>
      <c r="D366" s="349"/>
      <c r="E366" s="349"/>
      <c r="F366" s="349"/>
      <c r="G366" s="349"/>
      <c r="Q366" s="90"/>
      <c r="R366" s="90"/>
    </row>
    <row r="367" spans="1:18" x14ac:dyDescent="0.25">
      <c r="A367" s="350" t="s">
        <v>305</v>
      </c>
      <c r="B367" s="350"/>
      <c r="C367" s="350"/>
      <c r="D367" s="350"/>
      <c r="E367" s="350"/>
      <c r="F367" s="350"/>
      <c r="G367" s="112">
        <f>G360</f>
        <v>0</v>
      </c>
      <c r="Q367" s="210"/>
      <c r="R367" s="210"/>
    </row>
    <row r="368" spans="1:18" x14ac:dyDescent="0.25">
      <c r="A368" s="356"/>
      <c r="B368" s="357"/>
      <c r="C368" s="357"/>
      <c r="D368" s="357"/>
      <c r="E368" s="357"/>
      <c r="F368" s="357"/>
      <c r="G368" s="357"/>
    </row>
    <row r="369" spans="1:18" x14ac:dyDescent="0.25">
      <c r="A369" s="96" t="s">
        <v>629</v>
      </c>
      <c r="B369" s="358" t="s">
        <v>630</v>
      </c>
      <c r="C369" s="359"/>
      <c r="D369" s="359"/>
      <c r="E369" s="359"/>
      <c r="F369" s="359"/>
      <c r="G369" s="359"/>
      <c r="H369" s="359"/>
      <c r="I369" s="359"/>
      <c r="J369" s="359"/>
      <c r="K369" s="359"/>
      <c r="L369" s="359"/>
      <c r="M369" s="359"/>
      <c r="N369" s="359"/>
      <c r="O369" s="359"/>
      <c r="P369" s="359"/>
      <c r="Q369" s="359"/>
      <c r="R369" s="360"/>
    </row>
    <row r="370" spans="1:18" x14ac:dyDescent="0.25">
      <c r="A370" s="88" t="s">
        <v>629</v>
      </c>
      <c r="B370" s="215" t="s">
        <v>631</v>
      </c>
      <c r="C370" s="215" t="s">
        <v>632</v>
      </c>
      <c r="D370" s="215" t="s">
        <v>283</v>
      </c>
      <c r="E370" s="216">
        <v>1</v>
      </c>
      <c r="F370" s="217"/>
      <c r="G370" s="218"/>
      <c r="H370" s="2" t="s">
        <v>284</v>
      </c>
      <c r="I370" s="2" t="s">
        <v>284</v>
      </c>
      <c r="J370" s="2">
        <v>90264</v>
      </c>
      <c r="Q370" s="90"/>
      <c r="R370" s="90"/>
    </row>
    <row r="371" spans="1:18" x14ac:dyDescent="0.25">
      <c r="A371" s="88" t="s">
        <v>633</v>
      </c>
      <c r="B371" s="90" t="s">
        <v>365</v>
      </c>
      <c r="C371" s="90" t="s">
        <v>508</v>
      </c>
      <c r="D371" s="90" t="s">
        <v>283</v>
      </c>
      <c r="E371" s="91">
        <f t="shared" ref="E371:E411" si="4">J371/I371</f>
        <v>1</v>
      </c>
      <c r="F371" s="92"/>
      <c r="G371" s="93"/>
      <c r="H371" s="2" t="s">
        <v>284</v>
      </c>
      <c r="I371" s="2">
        <v>808</v>
      </c>
      <c r="J371" s="2">
        <v>808</v>
      </c>
      <c r="K371" s="2">
        <v>462</v>
      </c>
      <c r="Q371" s="90"/>
      <c r="R371" s="90"/>
    </row>
    <row r="372" spans="1:18" x14ac:dyDescent="0.25">
      <c r="A372" s="88" t="s">
        <v>634</v>
      </c>
      <c r="B372" s="90" t="s">
        <v>510</v>
      </c>
      <c r="C372" s="90" t="s">
        <v>369</v>
      </c>
      <c r="D372" s="90" t="s">
        <v>283</v>
      </c>
      <c r="E372" s="91">
        <f t="shared" si="4"/>
        <v>1</v>
      </c>
      <c r="F372" s="92"/>
      <c r="G372" s="93"/>
      <c r="H372" s="2" t="s">
        <v>369</v>
      </c>
      <c r="I372" s="2">
        <v>900</v>
      </c>
      <c r="J372" s="2">
        <v>900</v>
      </c>
      <c r="K372" s="2">
        <v>2300</v>
      </c>
      <c r="Q372" s="90"/>
      <c r="R372" s="90"/>
    </row>
    <row r="373" spans="1:18" x14ac:dyDescent="0.25">
      <c r="A373" s="88" t="s">
        <v>635</v>
      </c>
      <c r="B373" s="90" t="s">
        <v>512</v>
      </c>
      <c r="C373" s="90" t="s">
        <v>513</v>
      </c>
      <c r="D373" s="90" t="s">
        <v>283</v>
      </c>
      <c r="E373" s="91">
        <f t="shared" si="4"/>
        <v>1</v>
      </c>
      <c r="F373" s="92"/>
      <c r="G373" s="93"/>
      <c r="I373" s="2">
        <v>125</v>
      </c>
      <c r="J373" s="2">
        <v>125</v>
      </c>
      <c r="K373" s="2">
        <v>2376</v>
      </c>
      <c r="Q373" s="90"/>
      <c r="R373" s="90"/>
    </row>
    <row r="374" spans="1:18" x14ac:dyDescent="0.25">
      <c r="A374" s="88" t="s">
        <v>636</v>
      </c>
      <c r="B374" s="90" t="s">
        <v>515</v>
      </c>
      <c r="C374" s="90" t="s">
        <v>516</v>
      </c>
      <c r="D374" s="90" t="s">
        <v>283</v>
      </c>
      <c r="E374" s="91">
        <f t="shared" si="4"/>
        <v>1</v>
      </c>
      <c r="F374" s="92"/>
      <c r="G374" s="93"/>
      <c r="I374" s="2">
        <v>212</v>
      </c>
      <c r="J374" s="2">
        <v>212</v>
      </c>
      <c r="K374" s="2">
        <v>2376</v>
      </c>
      <c r="Q374" s="90"/>
      <c r="R374" s="90"/>
    </row>
    <row r="375" spans="1:18" x14ac:dyDescent="0.25">
      <c r="A375" s="88" t="s">
        <v>637</v>
      </c>
      <c r="B375" s="90" t="s">
        <v>518</v>
      </c>
      <c r="C375" s="90" t="s">
        <v>638</v>
      </c>
      <c r="D375" s="90" t="s">
        <v>283</v>
      </c>
      <c r="E375" s="91">
        <f t="shared" si="4"/>
        <v>1</v>
      </c>
      <c r="F375" s="92"/>
      <c r="G375" s="93"/>
      <c r="H375" s="2" t="s">
        <v>284</v>
      </c>
      <c r="I375" s="2">
        <v>1348.9</v>
      </c>
      <c r="J375" s="2">
        <v>1348.9</v>
      </c>
      <c r="K375" s="2">
        <v>462</v>
      </c>
      <c r="Q375" s="90"/>
      <c r="R375" s="90"/>
    </row>
    <row r="376" spans="1:18" x14ac:dyDescent="0.25">
      <c r="A376" s="88" t="s">
        <v>639</v>
      </c>
      <c r="B376" s="90" t="s">
        <v>521</v>
      </c>
      <c r="C376" s="90" t="s">
        <v>640</v>
      </c>
      <c r="D376" s="90" t="s">
        <v>283</v>
      </c>
      <c r="E376" s="91">
        <f t="shared" si="4"/>
        <v>2</v>
      </c>
      <c r="F376" s="92"/>
      <c r="G376" s="93"/>
      <c r="H376" s="2" t="s">
        <v>284</v>
      </c>
      <c r="I376" s="2">
        <v>47.3</v>
      </c>
      <c r="J376" s="2">
        <v>94.6</v>
      </c>
      <c r="K376" s="2">
        <v>330</v>
      </c>
      <c r="Q376" s="90"/>
      <c r="R376" s="90"/>
    </row>
    <row r="377" spans="1:18" x14ac:dyDescent="0.25">
      <c r="A377" s="88" t="s">
        <v>641</v>
      </c>
      <c r="B377" s="90" t="s">
        <v>524</v>
      </c>
      <c r="C377" s="90" t="s">
        <v>525</v>
      </c>
      <c r="D377" s="90" t="s">
        <v>283</v>
      </c>
      <c r="E377" s="91">
        <f t="shared" si="4"/>
        <v>126</v>
      </c>
      <c r="F377" s="92"/>
      <c r="G377" s="93"/>
      <c r="H377" s="2" t="s">
        <v>284</v>
      </c>
      <c r="I377" s="2">
        <v>116.5</v>
      </c>
      <c r="J377" s="2">
        <v>14679</v>
      </c>
      <c r="K377" s="2">
        <v>330</v>
      </c>
      <c r="Q377" s="90"/>
      <c r="R377" s="90"/>
    </row>
    <row r="378" spans="1:18" x14ac:dyDescent="0.25">
      <c r="A378" s="88" t="s">
        <v>642</v>
      </c>
      <c r="B378" s="90" t="s">
        <v>524</v>
      </c>
      <c r="C378" s="90" t="s">
        <v>527</v>
      </c>
      <c r="D378" s="90" t="s">
        <v>283</v>
      </c>
      <c r="E378" s="91">
        <f t="shared" si="4"/>
        <v>2</v>
      </c>
      <c r="F378" s="92"/>
      <c r="G378" s="93"/>
      <c r="H378" s="2" t="s">
        <v>284</v>
      </c>
      <c r="I378" s="2">
        <v>161.80000000000001</v>
      </c>
      <c r="J378" s="2">
        <v>323.60000000000002</v>
      </c>
      <c r="K378" s="2">
        <v>330</v>
      </c>
      <c r="Q378" s="90"/>
      <c r="R378" s="90"/>
    </row>
    <row r="379" spans="1:18" x14ac:dyDescent="0.25">
      <c r="A379" s="88" t="s">
        <v>643</v>
      </c>
      <c r="B379" s="90" t="s">
        <v>521</v>
      </c>
      <c r="C379" s="90" t="s">
        <v>535</v>
      </c>
      <c r="D379" s="90" t="s">
        <v>283</v>
      </c>
      <c r="E379" s="91">
        <f t="shared" si="4"/>
        <v>2</v>
      </c>
      <c r="F379" s="92"/>
      <c r="G379" s="93"/>
      <c r="H379" s="2" t="s">
        <v>284</v>
      </c>
      <c r="I379" s="2">
        <v>44.3</v>
      </c>
      <c r="J379" s="2">
        <v>88.6</v>
      </c>
      <c r="K379" s="2">
        <v>330</v>
      </c>
      <c r="Q379" s="90"/>
      <c r="R379" s="90"/>
    </row>
    <row r="380" spans="1:18" x14ac:dyDescent="0.25">
      <c r="A380" s="88" t="s">
        <v>644</v>
      </c>
      <c r="B380" s="90" t="s">
        <v>537</v>
      </c>
      <c r="C380" s="90" t="s">
        <v>538</v>
      </c>
      <c r="D380" s="90" t="s">
        <v>283</v>
      </c>
      <c r="E380" s="91">
        <f t="shared" si="4"/>
        <v>1</v>
      </c>
      <c r="F380" s="92"/>
      <c r="G380" s="93"/>
      <c r="H380" s="2" t="s">
        <v>284</v>
      </c>
      <c r="I380" s="2">
        <v>400.7</v>
      </c>
      <c r="J380" s="2">
        <v>400.7</v>
      </c>
      <c r="K380" s="2">
        <v>462</v>
      </c>
      <c r="Q380" s="90"/>
      <c r="R380" s="90"/>
    </row>
    <row r="381" spans="1:18" x14ac:dyDescent="0.25">
      <c r="A381" s="88" t="s">
        <v>645</v>
      </c>
      <c r="B381" s="90" t="s">
        <v>540</v>
      </c>
      <c r="C381" s="90" t="s">
        <v>541</v>
      </c>
      <c r="D381" s="90" t="s">
        <v>283</v>
      </c>
      <c r="E381" s="91">
        <f t="shared" si="4"/>
        <v>1</v>
      </c>
      <c r="F381" s="92"/>
      <c r="G381" s="93"/>
      <c r="H381" s="2" t="s">
        <v>284</v>
      </c>
      <c r="I381" s="2">
        <v>3104.5</v>
      </c>
      <c r="J381" s="2">
        <v>3104.5</v>
      </c>
      <c r="K381" s="2">
        <v>1254</v>
      </c>
      <c r="Q381" s="90"/>
      <c r="R381" s="90"/>
    </row>
    <row r="382" spans="1:18" x14ac:dyDescent="0.25">
      <c r="A382" s="88" t="s">
        <v>646</v>
      </c>
      <c r="B382" s="90" t="s">
        <v>543</v>
      </c>
      <c r="C382" s="90" t="s">
        <v>544</v>
      </c>
      <c r="D382" s="90" t="s">
        <v>283</v>
      </c>
      <c r="E382" s="91">
        <f t="shared" si="4"/>
        <v>2</v>
      </c>
      <c r="F382" s="92"/>
      <c r="G382" s="93"/>
      <c r="H382" s="2" t="s">
        <v>284</v>
      </c>
      <c r="I382" s="2">
        <v>1220.0999999999999</v>
      </c>
      <c r="J382" s="2">
        <v>2440.1999999999998</v>
      </c>
      <c r="K382" s="2">
        <v>1254</v>
      </c>
      <c r="Q382" s="90"/>
      <c r="R382" s="90"/>
    </row>
    <row r="383" spans="1:18" x14ac:dyDescent="0.25">
      <c r="A383" s="88" t="s">
        <v>647</v>
      </c>
      <c r="B383" s="90" t="s">
        <v>546</v>
      </c>
      <c r="C383" s="90" t="s">
        <v>547</v>
      </c>
      <c r="D383" s="90" t="s">
        <v>283</v>
      </c>
      <c r="E383" s="91">
        <f t="shared" si="4"/>
        <v>4</v>
      </c>
      <c r="F383" s="92"/>
      <c r="G383" s="93"/>
      <c r="H383" s="2" t="s">
        <v>284</v>
      </c>
      <c r="I383" s="2">
        <v>818.2</v>
      </c>
      <c r="J383" s="2">
        <v>3272.8</v>
      </c>
      <c r="K383" s="2">
        <v>1254</v>
      </c>
      <c r="Q383" s="90"/>
      <c r="R383" s="90"/>
    </row>
    <row r="384" spans="1:18" x14ac:dyDescent="0.25">
      <c r="A384" s="88" t="s">
        <v>648</v>
      </c>
      <c r="B384" s="90" t="s">
        <v>549</v>
      </c>
      <c r="C384" s="90" t="s">
        <v>389</v>
      </c>
      <c r="D384" s="90" t="s">
        <v>283</v>
      </c>
      <c r="E384" s="91">
        <f t="shared" si="4"/>
        <v>957</v>
      </c>
      <c r="F384" s="92"/>
      <c r="G384" s="93"/>
      <c r="H384" s="2" t="s">
        <v>284</v>
      </c>
      <c r="I384" s="2">
        <v>18.899999999999999</v>
      </c>
      <c r="J384" s="2">
        <v>18087.3</v>
      </c>
      <c r="K384" s="2">
        <v>302.5</v>
      </c>
      <c r="Q384" s="90"/>
      <c r="R384" s="90"/>
    </row>
    <row r="385" spans="1:18" x14ac:dyDescent="0.25">
      <c r="A385" s="88" t="s">
        <v>649</v>
      </c>
      <c r="B385" s="90" t="s">
        <v>551</v>
      </c>
      <c r="C385" s="90" t="s">
        <v>398</v>
      </c>
      <c r="D385" s="90" t="s">
        <v>283</v>
      </c>
      <c r="E385" s="91">
        <f t="shared" si="4"/>
        <v>256</v>
      </c>
      <c r="F385" s="92"/>
      <c r="G385" s="93"/>
      <c r="H385" s="2" t="s">
        <v>284</v>
      </c>
      <c r="I385" s="2">
        <v>24.2</v>
      </c>
      <c r="J385" s="2">
        <v>6195.2</v>
      </c>
      <c r="K385" s="2">
        <v>368.5</v>
      </c>
      <c r="Q385" s="90"/>
      <c r="R385" s="90"/>
    </row>
    <row r="386" spans="1:18" x14ac:dyDescent="0.25">
      <c r="A386" s="88" t="s">
        <v>650</v>
      </c>
      <c r="B386" s="90" t="s">
        <v>553</v>
      </c>
      <c r="C386" s="90" t="s">
        <v>407</v>
      </c>
      <c r="D386" s="90" t="s">
        <v>283</v>
      </c>
      <c r="E386" s="91">
        <f t="shared" si="4"/>
        <v>45</v>
      </c>
      <c r="F386" s="92"/>
      <c r="G386" s="93"/>
      <c r="H386" s="2" t="s">
        <v>284</v>
      </c>
      <c r="I386" s="2">
        <v>21</v>
      </c>
      <c r="J386" s="2">
        <v>945</v>
      </c>
      <c r="K386" s="2">
        <v>396</v>
      </c>
      <c r="Q386" s="90"/>
      <c r="R386" s="90"/>
    </row>
    <row r="387" spans="1:18" x14ac:dyDescent="0.25">
      <c r="A387" s="88" t="s">
        <v>651</v>
      </c>
      <c r="B387" s="90" t="s">
        <v>555</v>
      </c>
      <c r="C387" s="90" t="s">
        <v>556</v>
      </c>
      <c r="D387" s="90" t="s">
        <v>283</v>
      </c>
      <c r="E387" s="91">
        <f t="shared" si="4"/>
        <v>330</v>
      </c>
      <c r="F387" s="92"/>
      <c r="G387" s="93"/>
      <c r="H387" s="2" t="s">
        <v>284</v>
      </c>
      <c r="I387" s="2">
        <v>42.7</v>
      </c>
      <c r="J387" s="2">
        <v>14091</v>
      </c>
      <c r="K387" s="2">
        <v>369.6</v>
      </c>
      <c r="Q387" s="90"/>
      <c r="R387" s="90"/>
    </row>
    <row r="388" spans="1:18" x14ac:dyDescent="0.25">
      <c r="A388" s="88" t="s">
        <v>652</v>
      </c>
      <c r="B388" s="90" t="s">
        <v>391</v>
      </c>
      <c r="C388" s="90" t="s">
        <v>558</v>
      </c>
      <c r="D388" s="90" t="s">
        <v>283</v>
      </c>
      <c r="E388" s="91">
        <f t="shared" si="4"/>
        <v>121.99999999999999</v>
      </c>
      <c r="F388" s="92"/>
      <c r="G388" s="93"/>
      <c r="H388" s="2" t="s">
        <v>284</v>
      </c>
      <c r="I388" s="2">
        <v>18.3</v>
      </c>
      <c r="J388" s="2">
        <v>2232.6</v>
      </c>
      <c r="K388" s="2">
        <v>369.6</v>
      </c>
      <c r="Q388" s="90"/>
      <c r="R388" s="90"/>
    </row>
    <row r="389" spans="1:18" x14ac:dyDescent="0.25">
      <c r="A389" s="88" t="s">
        <v>653</v>
      </c>
      <c r="B389" s="90" t="s">
        <v>560</v>
      </c>
      <c r="C389" s="90" t="s">
        <v>561</v>
      </c>
      <c r="D389" s="90" t="s">
        <v>283</v>
      </c>
      <c r="E389" s="91">
        <f t="shared" si="4"/>
        <v>244</v>
      </c>
      <c r="F389" s="92"/>
      <c r="G389" s="93"/>
      <c r="H389" s="2" t="s">
        <v>284</v>
      </c>
      <c r="I389" s="2">
        <v>1</v>
      </c>
      <c r="J389" s="2">
        <v>244</v>
      </c>
      <c r="K389" s="2">
        <v>369.6</v>
      </c>
      <c r="Q389" s="90"/>
      <c r="R389" s="90"/>
    </row>
    <row r="390" spans="1:18" x14ac:dyDescent="0.25">
      <c r="A390" s="88" t="s">
        <v>654</v>
      </c>
      <c r="B390" s="90" t="s">
        <v>394</v>
      </c>
      <c r="C390" s="90" t="s">
        <v>563</v>
      </c>
      <c r="D390" s="90" t="s">
        <v>283</v>
      </c>
      <c r="E390" s="91">
        <f t="shared" si="4"/>
        <v>6</v>
      </c>
      <c r="F390" s="92"/>
      <c r="G390" s="93"/>
      <c r="H390" s="2" t="s">
        <v>284</v>
      </c>
      <c r="I390" s="2">
        <v>20.8</v>
      </c>
      <c r="J390" s="2">
        <v>124.8</v>
      </c>
      <c r="K390" s="2">
        <v>369.6</v>
      </c>
      <c r="Q390" s="90"/>
      <c r="R390" s="90"/>
    </row>
    <row r="391" spans="1:18" x14ac:dyDescent="0.25">
      <c r="A391" s="88" t="s">
        <v>655</v>
      </c>
      <c r="B391" s="90" t="s">
        <v>379</v>
      </c>
      <c r="C391" s="90" t="s">
        <v>565</v>
      </c>
      <c r="D391" s="90" t="s">
        <v>283</v>
      </c>
      <c r="E391" s="91">
        <f t="shared" si="4"/>
        <v>2</v>
      </c>
      <c r="F391" s="92"/>
      <c r="G391" s="93"/>
      <c r="H391" s="2" t="s">
        <v>284</v>
      </c>
      <c r="I391" s="2">
        <v>39.6</v>
      </c>
      <c r="J391" s="2">
        <v>79.2</v>
      </c>
      <c r="K391" s="2">
        <v>369.6</v>
      </c>
      <c r="Q391" s="90"/>
      <c r="R391" s="90"/>
    </row>
    <row r="392" spans="1:18" x14ac:dyDescent="0.25">
      <c r="A392" s="88" t="s">
        <v>656</v>
      </c>
      <c r="B392" s="90" t="s">
        <v>382</v>
      </c>
      <c r="C392" s="90" t="s">
        <v>567</v>
      </c>
      <c r="D392" s="90" t="s">
        <v>283</v>
      </c>
      <c r="E392" s="91">
        <f t="shared" si="4"/>
        <v>2</v>
      </c>
      <c r="F392" s="92"/>
      <c r="G392" s="93"/>
      <c r="H392" s="2" t="s">
        <v>284</v>
      </c>
      <c r="I392" s="2">
        <v>41.3</v>
      </c>
      <c r="J392" s="2">
        <v>82.6</v>
      </c>
      <c r="K392" s="2">
        <v>369.6</v>
      </c>
      <c r="Q392" s="90"/>
      <c r="R392" s="90"/>
    </row>
    <row r="393" spans="1:18" x14ac:dyDescent="0.25">
      <c r="A393" s="88" t="s">
        <v>657</v>
      </c>
      <c r="B393" s="90" t="s">
        <v>359</v>
      </c>
      <c r="C393" s="90" t="s">
        <v>360</v>
      </c>
      <c r="D393" s="90" t="s">
        <v>283</v>
      </c>
      <c r="E393" s="91">
        <f t="shared" si="4"/>
        <v>1</v>
      </c>
      <c r="F393" s="92"/>
      <c r="G393" s="93"/>
      <c r="H393" s="2" t="s">
        <v>284</v>
      </c>
      <c r="I393" s="2">
        <v>180.3</v>
      </c>
      <c r="J393" s="2">
        <v>180.3</v>
      </c>
      <c r="K393" s="2">
        <v>396</v>
      </c>
      <c r="Q393" s="90"/>
      <c r="R393" s="90"/>
    </row>
    <row r="394" spans="1:18" x14ac:dyDescent="0.25">
      <c r="A394" s="88" t="s">
        <v>658</v>
      </c>
      <c r="B394" s="90" t="s">
        <v>356</v>
      </c>
      <c r="C394" s="90" t="s">
        <v>570</v>
      </c>
      <c r="D394" s="90" t="s">
        <v>283</v>
      </c>
      <c r="E394" s="91">
        <f t="shared" si="4"/>
        <v>1</v>
      </c>
      <c r="F394" s="92"/>
      <c r="G394" s="93"/>
      <c r="H394" s="2" t="s">
        <v>284</v>
      </c>
      <c r="I394" s="2">
        <v>104.4</v>
      </c>
      <c r="J394" s="2">
        <v>104.4</v>
      </c>
      <c r="K394" s="2">
        <v>396</v>
      </c>
      <c r="Q394" s="90"/>
      <c r="R394" s="90"/>
    </row>
    <row r="395" spans="1:18" x14ac:dyDescent="0.25">
      <c r="A395" s="88" t="s">
        <v>659</v>
      </c>
      <c r="B395" s="90" t="s">
        <v>310</v>
      </c>
      <c r="C395" s="90" t="s">
        <v>572</v>
      </c>
      <c r="D395" s="90" t="s">
        <v>283</v>
      </c>
      <c r="E395" s="91">
        <f t="shared" si="4"/>
        <v>1</v>
      </c>
      <c r="F395" s="92"/>
      <c r="G395" s="93"/>
      <c r="H395" s="2" t="s">
        <v>284</v>
      </c>
      <c r="I395" s="2">
        <v>2072.8000000000002</v>
      </c>
      <c r="J395" s="2">
        <v>2072.8000000000002</v>
      </c>
      <c r="K395" s="2">
        <v>396</v>
      </c>
      <c r="Q395" s="90"/>
      <c r="R395" s="90"/>
    </row>
    <row r="396" spans="1:18" x14ac:dyDescent="0.25">
      <c r="A396" s="88" t="s">
        <v>660</v>
      </c>
      <c r="B396" s="90" t="s">
        <v>434</v>
      </c>
      <c r="C396" s="90" t="s">
        <v>574</v>
      </c>
      <c r="D396" s="90" t="s">
        <v>283</v>
      </c>
      <c r="E396" s="91">
        <f t="shared" si="4"/>
        <v>1</v>
      </c>
      <c r="F396" s="92"/>
      <c r="G396" s="93"/>
      <c r="H396" s="2" t="s">
        <v>284</v>
      </c>
      <c r="I396" s="2">
        <v>573.6</v>
      </c>
      <c r="J396" s="2">
        <v>573.6</v>
      </c>
      <c r="K396" s="2">
        <v>396</v>
      </c>
      <c r="Q396" s="90"/>
      <c r="R396" s="90"/>
    </row>
    <row r="397" spans="1:18" x14ac:dyDescent="0.25">
      <c r="A397" s="88" t="s">
        <v>661</v>
      </c>
      <c r="B397" s="90" t="s">
        <v>576</v>
      </c>
      <c r="C397" s="90" t="s">
        <v>577</v>
      </c>
      <c r="D397" s="90" t="s">
        <v>283</v>
      </c>
      <c r="E397" s="91">
        <f t="shared" si="4"/>
        <v>1</v>
      </c>
      <c r="F397" s="92"/>
      <c r="G397" s="93"/>
      <c r="H397" s="2" t="s">
        <v>284</v>
      </c>
      <c r="I397" s="2">
        <v>45</v>
      </c>
      <c r="J397" s="2">
        <v>45</v>
      </c>
      <c r="K397" s="2">
        <v>528</v>
      </c>
      <c r="Q397" s="90"/>
      <c r="R397" s="90"/>
    </row>
    <row r="398" spans="1:18" x14ac:dyDescent="0.25">
      <c r="A398" s="88" t="s">
        <v>662</v>
      </c>
      <c r="B398" s="90" t="s">
        <v>579</v>
      </c>
      <c r="C398" s="90" t="s">
        <v>580</v>
      </c>
      <c r="D398" s="90" t="s">
        <v>283</v>
      </c>
      <c r="E398" s="91">
        <f t="shared" si="4"/>
        <v>1</v>
      </c>
      <c r="F398" s="92"/>
      <c r="G398" s="93"/>
      <c r="H398" s="2" t="s">
        <v>284</v>
      </c>
      <c r="I398" s="2">
        <v>274.8</v>
      </c>
      <c r="J398" s="2">
        <v>274.8</v>
      </c>
      <c r="K398" s="2">
        <v>462</v>
      </c>
      <c r="Q398" s="90"/>
      <c r="R398" s="90"/>
    </row>
    <row r="399" spans="1:18" x14ac:dyDescent="0.25">
      <c r="A399" s="88" t="s">
        <v>663</v>
      </c>
      <c r="B399" s="90" t="s">
        <v>582</v>
      </c>
      <c r="C399" s="90" t="s">
        <v>583</v>
      </c>
      <c r="D399" s="90" t="s">
        <v>283</v>
      </c>
      <c r="E399" s="91">
        <f t="shared" si="4"/>
        <v>1</v>
      </c>
      <c r="F399" s="92"/>
      <c r="G399" s="93"/>
      <c r="H399" s="2" t="s">
        <v>284</v>
      </c>
      <c r="I399" s="2">
        <v>420.5</v>
      </c>
      <c r="J399" s="2">
        <v>420.5</v>
      </c>
      <c r="K399" s="2">
        <v>396</v>
      </c>
      <c r="Q399" s="90"/>
      <c r="R399" s="90"/>
    </row>
    <row r="400" spans="1:18" x14ac:dyDescent="0.25">
      <c r="A400" s="88" t="s">
        <v>664</v>
      </c>
      <c r="B400" s="90" t="s">
        <v>585</v>
      </c>
      <c r="C400" s="90" t="s">
        <v>665</v>
      </c>
      <c r="D400" s="90" t="s">
        <v>283</v>
      </c>
      <c r="E400" s="91">
        <f t="shared" si="4"/>
        <v>2</v>
      </c>
      <c r="F400" s="92"/>
      <c r="G400" s="93"/>
      <c r="H400" s="2" t="s">
        <v>284</v>
      </c>
      <c r="I400" s="2">
        <v>174.5</v>
      </c>
      <c r="J400" s="2">
        <v>349</v>
      </c>
      <c r="K400" s="2">
        <v>264</v>
      </c>
      <c r="Q400" s="90"/>
      <c r="R400" s="90"/>
    </row>
    <row r="401" spans="1:18" x14ac:dyDescent="0.25">
      <c r="A401" s="88" t="s">
        <v>666</v>
      </c>
      <c r="B401" s="90" t="s">
        <v>362</v>
      </c>
      <c r="C401" s="90" t="s">
        <v>418</v>
      </c>
      <c r="D401" s="90" t="s">
        <v>283</v>
      </c>
      <c r="E401" s="91">
        <f t="shared" si="4"/>
        <v>1</v>
      </c>
      <c r="F401" s="92"/>
      <c r="G401" s="93"/>
      <c r="H401" s="2" t="s">
        <v>284</v>
      </c>
      <c r="I401" s="2">
        <v>86.9</v>
      </c>
      <c r="J401" s="2">
        <v>86.9</v>
      </c>
      <c r="K401" s="2">
        <v>396</v>
      </c>
      <c r="Q401" s="90"/>
      <c r="R401" s="90"/>
    </row>
    <row r="402" spans="1:18" x14ac:dyDescent="0.25">
      <c r="A402" s="88" t="s">
        <v>667</v>
      </c>
      <c r="B402" s="90" t="s">
        <v>589</v>
      </c>
      <c r="C402" s="90" t="s">
        <v>590</v>
      </c>
      <c r="D402" s="90" t="s">
        <v>283</v>
      </c>
      <c r="E402" s="91">
        <f t="shared" si="4"/>
        <v>2</v>
      </c>
      <c r="F402" s="92"/>
      <c r="G402" s="93"/>
      <c r="H402" s="2" t="s">
        <v>284</v>
      </c>
      <c r="I402" s="2">
        <v>2.7</v>
      </c>
      <c r="J402" s="2">
        <v>5.4</v>
      </c>
      <c r="K402" s="2">
        <v>369.6</v>
      </c>
      <c r="Q402" s="90"/>
      <c r="R402" s="90"/>
    </row>
    <row r="403" spans="1:18" x14ac:dyDescent="0.25">
      <c r="A403" s="88" t="s">
        <v>668</v>
      </c>
      <c r="B403" s="90" t="s">
        <v>415</v>
      </c>
      <c r="C403" s="90" t="s">
        <v>599</v>
      </c>
      <c r="D403" s="90" t="s">
        <v>283</v>
      </c>
      <c r="E403" s="91">
        <f t="shared" si="4"/>
        <v>3</v>
      </c>
      <c r="F403" s="92"/>
      <c r="G403" s="93"/>
      <c r="H403" s="2" t="s">
        <v>284</v>
      </c>
      <c r="I403" s="2">
        <v>490</v>
      </c>
      <c r="J403" s="2">
        <v>1470</v>
      </c>
      <c r="K403" s="2">
        <v>396</v>
      </c>
      <c r="Q403" s="90"/>
      <c r="R403" s="90"/>
    </row>
    <row r="404" spans="1:18" x14ac:dyDescent="0.25">
      <c r="A404" s="88" t="s">
        <v>669</v>
      </c>
      <c r="B404" s="90" t="s">
        <v>601</v>
      </c>
      <c r="C404" s="90" t="s">
        <v>602</v>
      </c>
      <c r="D404" s="90" t="s">
        <v>283</v>
      </c>
      <c r="E404" s="91">
        <f t="shared" si="4"/>
        <v>1</v>
      </c>
      <c r="F404" s="92"/>
      <c r="G404" s="93"/>
      <c r="H404" s="2" t="s">
        <v>284</v>
      </c>
      <c r="I404" s="2">
        <v>104.8</v>
      </c>
      <c r="J404" s="2">
        <v>104.8</v>
      </c>
      <c r="K404" s="2">
        <v>330</v>
      </c>
      <c r="Q404" s="90"/>
      <c r="R404" s="90"/>
    </row>
    <row r="405" spans="1:18" x14ac:dyDescent="0.25">
      <c r="A405" s="88" t="s">
        <v>670</v>
      </c>
      <c r="B405" s="90" t="s">
        <v>592</v>
      </c>
      <c r="C405" s="90" t="s">
        <v>593</v>
      </c>
      <c r="D405" s="90" t="s">
        <v>283</v>
      </c>
      <c r="E405" s="91">
        <f t="shared" si="4"/>
        <v>1</v>
      </c>
      <c r="F405" s="92"/>
      <c r="G405" s="93"/>
      <c r="H405" s="2" t="s">
        <v>284</v>
      </c>
      <c r="I405" s="2">
        <v>56.6</v>
      </c>
      <c r="J405" s="2">
        <v>56.6</v>
      </c>
      <c r="K405" s="2">
        <v>528</v>
      </c>
      <c r="Q405" s="90"/>
      <c r="R405" s="90"/>
    </row>
    <row r="406" spans="1:18" x14ac:dyDescent="0.25">
      <c r="A406" s="88" t="s">
        <v>671</v>
      </c>
      <c r="B406" s="90" t="s">
        <v>592</v>
      </c>
      <c r="C406" s="90" t="s">
        <v>595</v>
      </c>
      <c r="D406" s="90" t="s">
        <v>283</v>
      </c>
      <c r="E406" s="91">
        <f t="shared" si="4"/>
        <v>4</v>
      </c>
      <c r="F406" s="92"/>
      <c r="G406" s="93"/>
      <c r="H406" s="2" t="s">
        <v>284</v>
      </c>
      <c r="I406" s="2">
        <v>15.5</v>
      </c>
      <c r="J406" s="2">
        <v>62</v>
      </c>
      <c r="K406" s="2">
        <v>528</v>
      </c>
      <c r="Q406" s="90"/>
      <c r="R406" s="90"/>
    </row>
    <row r="407" spans="1:18" x14ac:dyDescent="0.25">
      <c r="A407" s="88" t="s">
        <v>672</v>
      </c>
      <c r="B407" s="90" t="s">
        <v>592</v>
      </c>
      <c r="C407" s="90" t="s">
        <v>597</v>
      </c>
      <c r="D407" s="90" t="s">
        <v>283</v>
      </c>
      <c r="E407" s="91">
        <f t="shared" si="4"/>
        <v>1</v>
      </c>
      <c r="F407" s="92"/>
      <c r="G407" s="93"/>
      <c r="H407" s="2" t="s">
        <v>284</v>
      </c>
      <c r="I407" s="2">
        <v>21.4</v>
      </c>
      <c r="J407" s="2">
        <v>21.4</v>
      </c>
      <c r="K407" s="2">
        <v>528</v>
      </c>
      <c r="Q407" s="90"/>
      <c r="R407" s="90"/>
    </row>
    <row r="408" spans="1:18" x14ac:dyDescent="0.25">
      <c r="A408" s="88" t="s">
        <v>673</v>
      </c>
      <c r="B408" s="90" t="s">
        <v>604</v>
      </c>
      <c r="C408" s="90" t="s">
        <v>605</v>
      </c>
      <c r="D408" s="90" t="s">
        <v>283</v>
      </c>
      <c r="E408" s="91">
        <f t="shared" si="4"/>
        <v>1</v>
      </c>
      <c r="F408" s="92"/>
      <c r="G408" s="93"/>
      <c r="H408" s="2" t="s">
        <v>284</v>
      </c>
      <c r="I408" s="2">
        <v>27</v>
      </c>
      <c r="J408" s="2">
        <v>27</v>
      </c>
      <c r="K408" s="2">
        <v>528</v>
      </c>
      <c r="Q408" s="90"/>
      <c r="R408" s="90"/>
    </row>
    <row r="409" spans="1:18" x14ac:dyDescent="0.25">
      <c r="A409" s="88" t="s">
        <v>674</v>
      </c>
      <c r="B409" s="90" t="s">
        <v>607</v>
      </c>
      <c r="C409" s="90" t="s">
        <v>608</v>
      </c>
      <c r="D409" s="90" t="s">
        <v>283</v>
      </c>
      <c r="E409" s="91">
        <f t="shared" si="4"/>
        <v>1</v>
      </c>
      <c r="F409" s="92"/>
      <c r="G409" s="93"/>
      <c r="H409" s="2" t="s">
        <v>284</v>
      </c>
      <c r="I409" s="2">
        <v>119.3</v>
      </c>
      <c r="J409" s="2">
        <v>119.3</v>
      </c>
      <c r="K409" s="2">
        <v>396</v>
      </c>
      <c r="Q409" s="90"/>
      <c r="R409" s="90"/>
    </row>
    <row r="410" spans="1:18" x14ac:dyDescent="0.25">
      <c r="A410" s="88" t="s">
        <v>675</v>
      </c>
      <c r="B410" s="90" t="s">
        <v>676</v>
      </c>
      <c r="C410" s="90"/>
      <c r="D410" s="90" t="s">
        <v>283</v>
      </c>
      <c r="E410" s="91">
        <f t="shared" si="4"/>
        <v>1</v>
      </c>
      <c r="F410" s="92"/>
      <c r="G410" s="93"/>
      <c r="H410" s="2" t="s">
        <v>284</v>
      </c>
      <c r="I410" s="2">
        <v>11890.2</v>
      </c>
      <c r="J410" s="2">
        <v>11890.2</v>
      </c>
      <c r="K410" s="2">
        <v>590</v>
      </c>
      <c r="Q410" s="90"/>
      <c r="R410" s="90"/>
    </row>
    <row r="411" spans="1:18" x14ac:dyDescent="0.25">
      <c r="A411" s="88" t="s">
        <v>677</v>
      </c>
      <c r="B411" s="90" t="s">
        <v>612</v>
      </c>
      <c r="C411" s="90" t="s">
        <v>632</v>
      </c>
      <c r="D411" s="90" t="s">
        <v>283</v>
      </c>
      <c r="E411" s="91">
        <f t="shared" si="4"/>
        <v>1</v>
      </c>
      <c r="F411" s="92"/>
      <c r="G411" s="93"/>
      <c r="H411" s="2" t="s">
        <v>284</v>
      </c>
      <c r="I411" s="2">
        <v>1380.3999999999942</v>
      </c>
      <c r="J411" s="2">
        <v>1380.3999999999942</v>
      </c>
      <c r="K411" s="2">
        <v>528</v>
      </c>
      <c r="Q411" s="90"/>
      <c r="R411" s="90"/>
    </row>
    <row r="412" spans="1:18" x14ac:dyDescent="0.25">
      <c r="A412" s="88" t="s">
        <v>678</v>
      </c>
      <c r="B412" s="99" t="s">
        <v>679</v>
      </c>
      <c r="C412" s="90" t="s">
        <v>632</v>
      </c>
      <c r="D412" s="90" t="s">
        <v>283</v>
      </c>
      <c r="E412" s="91">
        <v>1</v>
      </c>
      <c r="F412" s="92"/>
      <c r="G412" s="93"/>
      <c r="Q412" s="90"/>
      <c r="R412" s="90"/>
    </row>
    <row r="413" spans="1:18" x14ac:dyDescent="0.25">
      <c r="A413" s="349"/>
      <c r="B413" s="349"/>
      <c r="C413" s="349"/>
      <c r="D413" s="349"/>
      <c r="E413" s="349"/>
      <c r="F413" s="349"/>
      <c r="G413" s="349"/>
      <c r="Q413" s="90"/>
      <c r="R413" s="90"/>
    </row>
    <row r="414" spans="1:18" x14ac:dyDescent="0.25">
      <c r="A414" s="350" t="s">
        <v>305</v>
      </c>
      <c r="B414" s="350"/>
      <c r="C414" s="350"/>
      <c r="D414" s="350"/>
      <c r="E414" s="350"/>
      <c r="F414" s="350"/>
      <c r="G414" s="112">
        <f>G370</f>
        <v>0</v>
      </c>
      <c r="Q414" s="210"/>
      <c r="R414" s="210"/>
    </row>
    <row r="415" spans="1:18" x14ac:dyDescent="0.25">
      <c r="A415" s="356"/>
      <c r="B415" s="357"/>
      <c r="C415" s="357"/>
      <c r="D415" s="357"/>
      <c r="E415" s="357"/>
      <c r="F415" s="357"/>
      <c r="G415" s="357"/>
    </row>
    <row r="416" spans="1:18" x14ac:dyDescent="0.25">
      <c r="A416" s="96" t="s">
        <v>680</v>
      </c>
      <c r="B416" s="345" t="s">
        <v>681</v>
      </c>
      <c r="C416" s="345"/>
      <c r="D416" s="345"/>
      <c r="E416" s="345"/>
      <c r="F416" s="345"/>
      <c r="G416" s="345"/>
      <c r="H416" s="345"/>
      <c r="I416" s="345"/>
      <c r="J416" s="345"/>
      <c r="K416" s="345"/>
      <c r="L416" s="345"/>
      <c r="M416" s="345"/>
      <c r="N416" s="345"/>
      <c r="O416" s="345"/>
      <c r="P416" s="345"/>
      <c r="Q416" s="345"/>
      <c r="R416" s="345"/>
    </row>
    <row r="417" spans="1:18" x14ac:dyDescent="0.25">
      <c r="A417" s="88" t="s">
        <v>680</v>
      </c>
      <c r="B417" s="215" t="s">
        <v>682</v>
      </c>
      <c r="C417" s="215" t="s">
        <v>683</v>
      </c>
      <c r="D417" s="215" t="s">
        <v>283</v>
      </c>
      <c r="E417" s="216">
        <v>1</v>
      </c>
      <c r="F417" s="217"/>
      <c r="G417" s="218"/>
      <c r="H417" s="2" t="s">
        <v>284</v>
      </c>
      <c r="I417" s="2" t="s">
        <v>284</v>
      </c>
      <c r="J417" s="2">
        <v>6889.5</v>
      </c>
      <c r="Q417" s="90"/>
      <c r="R417" s="90"/>
    </row>
    <row r="418" spans="1:18" x14ac:dyDescent="0.25">
      <c r="A418" s="88" t="s">
        <v>684</v>
      </c>
      <c r="B418" s="90" t="s">
        <v>685</v>
      </c>
      <c r="C418" s="90" t="s">
        <v>686</v>
      </c>
      <c r="D418" s="90" t="s">
        <v>283</v>
      </c>
      <c r="E418" s="91">
        <f>J418/I418</f>
        <v>1</v>
      </c>
      <c r="F418" s="92"/>
      <c r="G418" s="93"/>
      <c r="H418" s="2" t="s">
        <v>284</v>
      </c>
      <c r="I418" s="2">
        <v>5677.2</v>
      </c>
      <c r="J418" s="2">
        <v>5677.2</v>
      </c>
      <c r="K418" s="2">
        <v>357.5</v>
      </c>
      <c r="Q418" s="90"/>
      <c r="R418" s="90"/>
    </row>
    <row r="419" spans="1:18" x14ac:dyDescent="0.25">
      <c r="A419" s="88" t="s">
        <v>687</v>
      </c>
      <c r="B419" s="90" t="s">
        <v>688</v>
      </c>
      <c r="C419" s="90" t="s">
        <v>689</v>
      </c>
      <c r="D419" s="90" t="s">
        <v>283</v>
      </c>
      <c r="E419" s="91">
        <f>J419/I419</f>
        <v>1</v>
      </c>
      <c r="F419" s="92"/>
      <c r="G419" s="93"/>
      <c r="H419" s="2" t="s">
        <v>284</v>
      </c>
      <c r="I419" s="2">
        <v>1110.5</v>
      </c>
      <c r="J419" s="2">
        <v>1110.5</v>
      </c>
      <c r="K419" s="2">
        <v>330</v>
      </c>
      <c r="Q419" s="90"/>
      <c r="R419" s="90"/>
    </row>
    <row r="420" spans="1:18" x14ac:dyDescent="0.25">
      <c r="A420" s="88" t="s">
        <v>690</v>
      </c>
      <c r="B420" s="99" t="s">
        <v>691</v>
      </c>
      <c r="C420" s="90" t="s">
        <v>683</v>
      </c>
      <c r="D420" s="90" t="s">
        <v>283</v>
      </c>
      <c r="E420" s="91">
        <v>1</v>
      </c>
      <c r="F420" s="92"/>
      <c r="G420" s="93"/>
      <c r="Q420" s="90"/>
      <c r="R420" s="90"/>
    </row>
    <row r="421" spans="1:18" x14ac:dyDescent="0.25">
      <c r="A421" s="349"/>
      <c r="B421" s="349"/>
      <c r="C421" s="349"/>
      <c r="D421" s="349"/>
      <c r="E421" s="349"/>
      <c r="F421" s="349"/>
      <c r="G421" s="349"/>
      <c r="Q421" s="90"/>
      <c r="R421" s="90"/>
    </row>
    <row r="422" spans="1:18" x14ac:dyDescent="0.25">
      <c r="A422" s="350" t="s">
        <v>305</v>
      </c>
      <c r="B422" s="350"/>
      <c r="C422" s="350"/>
      <c r="D422" s="350"/>
      <c r="E422" s="350"/>
      <c r="F422" s="350"/>
      <c r="G422" s="112">
        <f>G417</f>
        <v>0</v>
      </c>
      <c r="Q422" s="210"/>
      <c r="R422" s="210"/>
    </row>
    <row r="423" spans="1:18" x14ac:dyDescent="0.25">
      <c r="A423" s="356"/>
      <c r="B423" s="357"/>
      <c r="C423" s="357"/>
      <c r="D423" s="357"/>
      <c r="E423" s="357"/>
      <c r="F423" s="357"/>
      <c r="G423" s="357"/>
    </row>
    <row r="424" spans="1:18" x14ac:dyDescent="0.25">
      <c r="A424" s="96" t="s">
        <v>692</v>
      </c>
      <c r="B424" s="345" t="s">
        <v>693</v>
      </c>
      <c r="C424" s="345"/>
      <c r="D424" s="345"/>
      <c r="E424" s="345"/>
      <c r="F424" s="345"/>
      <c r="G424" s="345"/>
      <c r="H424" s="345"/>
      <c r="I424" s="345"/>
      <c r="J424" s="345"/>
      <c r="K424" s="345"/>
      <c r="L424" s="345"/>
      <c r="M424" s="345"/>
      <c r="N424" s="345"/>
      <c r="O424" s="345"/>
      <c r="P424" s="345"/>
      <c r="Q424" s="345"/>
      <c r="R424" s="345"/>
    </row>
    <row r="425" spans="1:18" x14ac:dyDescent="0.25">
      <c r="A425" s="88" t="s">
        <v>692</v>
      </c>
      <c r="B425" s="215" t="s">
        <v>694</v>
      </c>
      <c r="C425" s="215" t="s">
        <v>695</v>
      </c>
      <c r="D425" s="215" t="s">
        <v>283</v>
      </c>
      <c r="E425" s="216">
        <v>1</v>
      </c>
      <c r="F425" s="217"/>
      <c r="G425" s="218"/>
      <c r="H425" s="2" t="s">
        <v>284</v>
      </c>
      <c r="I425" s="2" t="s">
        <v>284</v>
      </c>
      <c r="J425" s="2">
        <v>35242</v>
      </c>
      <c r="Q425" s="90"/>
      <c r="R425" s="90"/>
    </row>
    <row r="426" spans="1:18" x14ac:dyDescent="0.25">
      <c r="A426" s="88" t="s">
        <v>696</v>
      </c>
      <c r="B426" s="90" t="s">
        <v>341</v>
      </c>
      <c r="C426" s="90" t="s">
        <v>697</v>
      </c>
      <c r="D426" s="90" t="s">
        <v>283</v>
      </c>
      <c r="E426" s="91">
        <f t="shared" ref="E426:E457" si="5">J426/I426</f>
        <v>1</v>
      </c>
      <c r="F426" s="92"/>
      <c r="G426" s="93"/>
      <c r="H426" s="2" t="s">
        <v>284</v>
      </c>
      <c r="I426" s="2">
        <v>12875.19</v>
      </c>
      <c r="J426" s="2">
        <v>12875.19</v>
      </c>
      <c r="K426" s="2">
        <v>357.5</v>
      </c>
      <c r="Q426" s="90"/>
      <c r="R426" s="90"/>
    </row>
    <row r="427" spans="1:18" x14ac:dyDescent="0.25">
      <c r="A427" s="88" t="s">
        <v>698</v>
      </c>
      <c r="B427" s="90" t="s">
        <v>344</v>
      </c>
      <c r="C427" s="90" t="s">
        <v>699</v>
      </c>
      <c r="D427" s="90" t="s">
        <v>283</v>
      </c>
      <c r="E427" s="91">
        <f t="shared" si="5"/>
        <v>1</v>
      </c>
      <c r="F427" s="92"/>
      <c r="G427" s="93"/>
      <c r="H427" s="2" t="s">
        <v>284</v>
      </c>
      <c r="I427" s="2">
        <v>7341.6</v>
      </c>
      <c r="J427" s="2">
        <v>7341.6</v>
      </c>
      <c r="K427" s="2">
        <v>330</v>
      </c>
      <c r="Q427" s="90"/>
      <c r="R427" s="90"/>
    </row>
    <row r="428" spans="1:18" x14ac:dyDescent="0.25">
      <c r="A428" s="88" t="s">
        <v>700</v>
      </c>
      <c r="B428" s="90" t="s">
        <v>347</v>
      </c>
      <c r="C428" s="90" t="s">
        <v>348</v>
      </c>
      <c r="D428" s="90" t="s">
        <v>283</v>
      </c>
      <c r="E428" s="91">
        <f t="shared" si="5"/>
        <v>1</v>
      </c>
      <c r="F428" s="92"/>
      <c r="G428" s="93"/>
      <c r="H428" s="2" t="s">
        <v>284</v>
      </c>
      <c r="I428" s="113">
        <v>1427.6</v>
      </c>
      <c r="J428" s="113">
        <v>1427.6</v>
      </c>
      <c r="K428" s="113">
        <v>1254</v>
      </c>
      <c r="Q428" s="90"/>
      <c r="R428" s="90"/>
    </row>
    <row r="429" spans="1:18" x14ac:dyDescent="0.25">
      <c r="A429" s="88" t="s">
        <v>701</v>
      </c>
      <c r="B429" s="90" t="s">
        <v>350</v>
      </c>
      <c r="C429" s="90" t="s">
        <v>351</v>
      </c>
      <c r="D429" s="90" t="s">
        <v>283</v>
      </c>
      <c r="E429" s="91">
        <f t="shared" si="5"/>
        <v>1</v>
      </c>
      <c r="F429" s="92"/>
      <c r="G429" s="93"/>
      <c r="H429" s="2" t="s">
        <v>284</v>
      </c>
      <c r="I429" s="113">
        <v>1256.5</v>
      </c>
      <c r="J429" s="113">
        <v>1256.5</v>
      </c>
      <c r="K429" s="113">
        <v>1254</v>
      </c>
      <c r="Q429" s="90"/>
      <c r="R429" s="90"/>
    </row>
    <row r="430" spans="1:18" x14ac:dyDescent="0.25">
      <c r="A430" s="88" t="s">
        <v>702</v>
      </c>
      <c r="B430" s="90" t="s">
        <v>353</v>
      </c>
      <c r="C430" s="90" t="s">
        <v>703</v>
      </c>
      <c r="D430" s="90" t="s">
        <v>283</v>
      </c>
      <c r="E430" s="91">
        <f t="shared" si="5"/>
        <v>2</v>
      </c>
      <c r="F430" s="92"/>
      <c r="G430" s="93"/>
      <c r="H430" s="2" t="s">
        <v>284</v>
      </c>
      <c r="I430" s="113">
        <v>805.5</v>
      </c>
      <c r="J430" s="113">
        <v>1611</v>
      </c>
      <c r="K430" s="113">
        <v>1254</v>
      </c>
      <c r="Q430" s="90"/>
      <c r="R430" s="90"/>
    </row>
    <row r="431" spans="1:18" x14ac:dyDescent="0.25">
      <c r="A431" s="88" t="s">
        <v>704</v>
      </c>
      <c r="B431" s="90" t="s">
        <v>356</v>
      </c>
      <c r="C431" s="90" t="s">
        <v>357</v>
      </c>
      <c r="D431" s="90" t="s">
        <v>283</v>
      </c>
      <c r="E431" s="91">
        <f t="shared" si="5"/>
        <v>2</v>
      </c>
      <c r="F431" s="92"/>
      <c r="G431" s="93"/>
      <c r="H431" s="2" t="s">
        <v>284</v>
      </c>
      <c r="I431" s="113">
        <v>100.4</v>
      </c>
      <c r="J431" s="113">
        <v>200.8</v>
      </c>
      <c r="K431" s="113">
        <v>396</v>
      </c>
      <c r="Q431" s="90"/>
      <c r="R431" s="90"/>
    </row>
    <row r="432" spans="1:18" x14ac:dyDescent="0.25">
      <c r="A432" s="88" t="s">
        <v>705</v>
      </c>
      <c r="B432" s="90" t="s">
        <v>359</v>
      </c>
      <c r="C432" s="90" t="s">
        <v>360</v>
      </c>
      <c r="D432" s="90" t="s">
        <v>283</v>
      </c>
      <c r="E432" s="91">
        <f t="shared" si="5"/>
        <v>1</v>
      </c>
      <c r="F432" s="92"/>
      <c r="G432" s="93"/>
      <c r="H432" s="2" t="s">
        <v>284</v>
      </c>
      <c r="I432" s="113">
        <v>180.33</v>
      </c>
      <c r="J432" s="113">
        <v>180.33</v>
      </c>
      <c r="K432" s="113">
        <v>396</v>
      </c>
      <c r="Q432" s="90"/>
      <c r="R432" s="90"/>
    </row>
    <row r="433" spans="1:18" x14ac:dyDescent="0.25">
      <c r="A433" s="88" t="s">
        <v>706</v>
      </c>
      <c r="B433" s="90" t="s">
        <v>310</v>
      </c>
      <c r="C433" s="90" t="s">
        <v>707</v>
      </c>
      <c r="D433" s="90" t="s">
        <v>283</v>
      </c>
      <c r="E433" s="91">
        <f t="shared" si="5"/>
        <v>1</v>
      </c>
      <c r="F433" s="92"/>
      <c r="G433" s="93"/>
      <c r="H433" s="2" t="s">
        <v>284</v>
      </c>
      <c r="I433" s="113">
        <v>864.23</v>
      </c>
      <c r="J433" s="113">
        <v>864.23</v>
      </c>
      <c r="K433" s="113">
        <v>396</v>
      </c>
      <c r="Q433" s="90"/>
      <c r="R433" s="90"/>
    </row>
    <row r="434" spans="1:18" x14ac:dyDescent="0.25">
      <c r="A434" s="88" t="s">
        <v>708</v>
      </c>
      <c r="B434" s="90" t="s">
        <v>365</v>
      </c>
      <c r="C434" s="90" t="s">
        <v>366</v>
      </c>
      <c r="D434" s="90" t="s">
        <v>283</v>
      </c>
      <c r="E434" s="91">
        <f t="shared" si="5"/>
        <v>1</v>
      </c>
      <c r="F434" s="92"/>
      <c r="G434" s="93"/>
      <c r="H434" s="2" t="s">
        <v>284</v>
      </c>
      <c r="I434" s="113">
        <v>400.3</v>
      </c>
      <c r="J434" s="113">
        <v>400.3</v>
      </c>
      <c r="K434" s="113">
        <v>462</v>
      </c>
      <c r="Q434" s="90"/>
      <c r="R434" s="90"/>
    </row>
    <row r="435" spans="1:18" x14ac:dyDescent="0.25">
      <c r="A435" s="88" t="s">
        <v>709</v>
      </c>
      <c r="B435" s="90" t="s">
        <v>474</v>
      </c>
      <c r="C435" s="90" t="s">
        <v>369</v>
      </c>
      <c r="D435" s="90" t="s">
        <v>283</v>
      </c>
      <c r="E435" s="91">
        <f t="shared" si="5"/>
        <v>1</v>
      </c>
      <c r="F435" s="92"/>
      <c r="G435" s="93"/>
      <c r="H435" s="2" t="s">
        <v>369</v>
      </c>
      <c r="I435" s="113">
        <v>355</v>
      </c>
      <c r="J435" s="113">
        <v>355</v>
      </c>
      <c r="K435" s="113">
        <v>2600</v>
      </c>
      <c r="Q435" s="90"/>
      <c r="R435" s="90"/>
    </row>
    <row r="436" spans="1:18" x14ac:dyDescent="0.25">
      <c r="A436" s="88" t="s">
        <v>710</v>
      </c>
      <c r="B436" s="90" t="s">
        <v>371</v>
      </c>
      <c r="C436" s="90" t="s">
        <v>372</v>
      </c>
      <c r="D436" s="90" t="s">
        <v>283</v>
      </c>
      <c r="E436" s="91">
        <f t="shared" si="5"/>
        <v>1</v>
      </c>
      <c r="F436" s="92"/>
      <c r="G436" s="93"/>
      <c r="I436" s="113">
        <v>97</v>
      </c>
      <c r="J436" s="113">
        <v>97</v>
      </c>
      <c r="K436" s="113">
        <v>2376</v>
      </c>
      <c r="Q436" s="90"/>
      <c r="R436" s="90"/>
    </row>
    <row r="437" spans="1:18" x14ac:dyDescent="0.25">
      <c r="A437" s="88" t="s">
        <v>711</v>
      </c>
      <c r="B437" s="90" t="s">
        <v>374</v>
      </c>
      <c r="C437" s="90" t="s">
        <v>375</v>
      </c>
      <c r="D437" s="90" t="s">
        <v>283</v>
      </c>
      <c r="E437" s="91">
        <f t="shared" si="5"/>
        <v>1</v>
      </c>
      <c r="F437" s="92"/>
      <c r="G437" s="93"/>
      <c r="I437" s="113">
        <v>96.4</v>
      </c>
      <c r="J437" s="113">
        <v>96.4</v>
      </c>
      <c r="K437" s="113">
        <v>2376</v>
      </c>
      <c r="Q437" s="90"/>
      <c r="R437" s="90"/>
    </row>
    <row r="438" spans="1:18" x14ac:dyDescent="0.25">
      <c r="A438" s="88" t="s">
        <v>712</v>
      </c>
      <c r="B438" s="90" t="s">
        <v>362</v>
      </c>
      <c r="C438" s="90" t="s">
        <v>363</v>
      </c>
      <c r="D438" s="90" t="s">
        <v>283</v>
      </c>
      <c r="E438" s="91">
        <f t="shared" si="5"/>
        <v>1</v>
      </c>
      <c r="F438" s="92"/>
      <c r="G438" s="93"/>
      <c r="H438" s="2" t="s">
        <v>284</v>
      </c>
      <c r="I438" s="113">
        <v>53.1</v>
      </c>
      <c r="J438" s="113">
        <v>53.1</v>
      </c>
      <c r="K438" s="113">
        <v>396</v>
      </c>
      <c r="Q438" s="90"/>
      <c r="R438" s="90"/>
    </row>
    <row r="439" spans="1:18" x14ac:dyDescent="0.25">
      <c r="A439" s="88" t="s">
        <v>713</v>
      </c>
      <c r="B439" s="90" t="s">
        <v>379</v>
      </c>
      <c r="C439" s="90" t="s">
        <v>380</v>
      </c>
      <c r="D439" s="90" t="s">
        <v>283</v>
      </c>
      <c r="E439" s="91">
        <f t="shared" si="5"/>
        <v>1</v>
      </c>
      <c r="F439" s="92"/>
      <c r="G439" s="93"/>
      <c r="H439" s="2" t="s">
        <v>284</v>
      </c>
      <c r="I439" s="113">
        <v>39.6</v>
      </c>
      <c r="J439" s="113">
        <v>39.6</v>
      </c>
      <c r="K439" s="113">
        <v>369.6</v>
      </c>
      <c r="Q439" s="90"/>
      <c r="R439" s="90"/>
    </row>
    <row r="440" spans="1:18" x14ac:dyDescent="0.25">
      <c r="A440" s="88" t="s">
        <v>714</v>
      </c>
      <c r="B440" s="90" t="s">
        <v>382</v>
      </c>
      <c r="C440" s="90" t="s">
        <v>383</v>
      </c>
      <c r="D440" s="90" t="s">
        <v>283</v>
      </c>
      <c r="E440" s="91">
        <f t="shared" si="5"/>
        <v>1</v>
      </c>
      <c r="F440" s="92"/>
      <c r="G440" s="93"/>
      <c r="H440" s="2" t="s">
        <v>284</v>
      </c>
      <c r="I440" s="113">
        <v>41.3</v>
      </c>
      <c r="J440" s="113">
        <v>41.3</v>
      </c>
      <c r="K440" s="113">
        <v>369.6</v>
      </c>
      <c r="Q440" s="90"/>
      <c r="R440" s="90"/>
    </row>
    <row r="441" spans="1:18" x14ac:dyDescent="0.25">
      <c r="A441" s="88" t="s">
        <v>715</v>
      </c>
      <c r="B441" s="90" t="s">
        <v>385</v>
      </c>
      <c r="C441" s="90" t="s">
        <v>386</v>
      </c>
      <c r="D441" s="90" t="s">
        <v>283</v>
      </c>
      <c r="E441" s="91">
        <f t="shared" si="5"/>
        <v>26</v>
      </c>
      <c r="F441" s="92"/>
      <c r="G441" s="93"/>
      <c r="H441" s="2" t="s">
        <v>284</v>
      </c>
      <c r="I441" s="113">
        <v>42.7</v>
      </c>
      <c r="J441" s="113">
        <v>1110.2</v>
      </c>
      <c r="K441" s="113">
        <v>369.6</v>
      </c>
      <c r="Q441" s="90"/>
      <c r="R441" s="90"/>
    </row>
    <row r="442" spans="1:18" x14ac:dyDescent="0.25">
      <c r="A442" s="88" t="s">
        <v>716</v>
      </c>
      <c r="B442" s="90" t="s">
        <v>388</v>
      </c>
      <c r="C442" s="90" t="s">
        <v>389</v>
      </c>
      <c r="D442" s="90" t="s">
        <v>283</v>
      </c>
      <c r="E442" s="91">
        <f t="shared" si="5"/>
        <v>84</v>
      </c>
      <c r="F442" s="92"/>
      <c r="G442" s="93"/>
      <c r="H442" s="2" t="s">
        <v>284</v>
      </c>
      <c r="I442" s="113">
        <v>18.899999999999999</v>
      </c>
      <c r="J442" s="113">
        <v>1587.6</v>
      </c>
      <c r="K442" s="113">
        <v>302.5</v>
      </c>
      <c r="Q442" s="90"/>
      <c r="R442" s="90"/>
    </row>
    <row r="443" spans="1:18" x14ac:dyDescent="0.25">
      <c r="A443" s="88" t="s">
        <v>717</v>
      </c>
      <c r="B443" s="90" t="s">
        <v>391</v>
      </c>
      <c r="C443" s="90" t="s">
        <v>392</v>
      </c>
      <c r="D443" s="90" t="s">
        <v>283</v>
      </c>
      <c r="E443" s="91">
        <f t="shared" si="5"/>
        <v>10</v>
      </c>
      <c r="F443" s="92"/>
      <c r="G443" s="93"/>
      <c r="H443" s="2" t="s">
        <v>284</v>
      </c>
      <c r="I443" s="113">
        <v>21.4</v>
      </c>
      <c r="J443" s="113">
        <v>214</v>
      </c>
      <c r="K443" s="113">
        <v>369.6</v>
      </c>
      <c r="Q443" s="90"/>
      <c r="R443" s="90"/>
    </row>
    <row r="444" spans="1:18" x14ac:dyDescent="0.25">
      <c r="A444" s="88" t="s">
        <v>718</v>
      </c>
      <c r="B444" s="90" t="s">
        <v>394</v>
      </c>
      <c r="C444" s="90" t="s">
        <v>395</v>
      </c>
      <c r="D444" s="90" t="s">
        <v>283</v>
      </c>
      <c r="E444" s="91">
        <f t="shared" si="5"/>
        <v>1</v>
      </c>
      <c r="F444" s="92"/>
      <c r="G444" s="93"/>
      <c r="H444" s="2" t="s">
        <v>284</v>
      </c>
      <c r="I444" s="113">
        <v>22.2</v>
      </c>
      <c r="J444" s="113">
        <v>22.2</v>
      </c>
      <c r="K444" s="113">
        <v>369.6</v>
      </c>
      <c r="Q444" s="90"/>
      <c r="R444" s="90"/>
    </row>
    <row r="445" spans="1:18" x14ac:dyDescent="0.25">
      <c r="A445" s="88" t="s">
        <v>719</v>
      </c>
      <c r="B445" s="90" t="s">
        <v>397</v>
      </c>
      <c r="C445" s="90" t="s">
        <v>398</v>
      </c>
      <c r="D445" s="90" t="s">
        <v>283</v>
      </c>
      <c r="E445" s="91">
        <f t="shared" si="5"/>
        <v>24</v>
      </c>
      <c r="F445" s="92"/>
      <c r="G445" s="93"/>
      <c r="H445" s="2" t="s">
        <v>284</v>
      </c>
      <c r="I445" s="113">
        <v>24.2</v>
      </c>
      <c r="J445" s="113">
        <v>580.79999999999995</v>
      </c>
      <c r="K445" s="113">
        <v>368.5</v>
      </c>
      <c r="Q445" s="90"/>
      <c r="R445" s="90"/>
    </row>
    <row r="446" spans="1:18" x14ac:dyDescent="0.25">
      <c r="A446" s="88" t="s">
        <v>720</v>
      </c>
      <c r="B446" s="90" t="s">
        <v>400</v>
      </c>
      <c r="C446" s="90" t="s">
        <v>401</v>
      </c>
      <c r="D446" s="90" t="s">
        <v>283</v>
      </c>
      <c r="E446" s="91">
        <f t="shared" si="5"/>
        <v>2</v>
      </c>
      <c r="F446" s="92"/>
      <c r="G446" s="93"/>
      <c r="H446" s="2" t="s">
        <v>284</v>
      </c>
      <c r="I446" s="113">
        <v>25</v>
      </c>
      <c r="J446" s="113">
        <v>50</v>
      </c>
      <c r="K446" s="113">
        <v>792</v>
      </c>
      <c r="Q446" s="90"/>
      <c r="R446" s="90"/>
    </row>
    <row r="447" spans="1:18" x14ac:dyDescent="0.25">
      <c r="A447" s="88" t="s">
        <v>721</v>
      </c>
      <c r="B447" s="90" t="s">
        <v>403</v>
      </c>
      <c r="C447" s="90" t="s">
        <v>404</v>
      </c>
      <c r="D447" s="90" t="s">
        <v>283</v>
      </c>
      <c r="E447" s="91">
        <f t="shared" si="5"/>
        <v>1</v>
      </c>
      <c r="F447" s="92"/>
      <c r="G447" s="93"/>
      <c r="H447" s="2" t="s">
        <v>284</v>
      </c>
      <c r="I447" s="113">
        <v>6.8</v>
      </c>
      <c r="J447" s="113">
        <v>6.8</v>
      </c>
      <c r="K447" s="113">
        <v>528</v>
      </c>
      <c r="Q447" s="90"/>
      <c r="R447" s="90"/>
    </row>
    <row r="448" spans="1:18" x14ac:dyDescent="0.25">
      <c r="A448" s="88" t="s">
        <v>722</v>
      </c>
      <c r="B448" s="90" t="s">
        <v>406</v>
      </c>
      <c r="C448" s="90" t="s">
        <v>407</v>
      </c>
      <c r="D448" s="90" t="s">
        <v>283</v>
      </c>
      <c r="E448" s="91">
        <f t="shared" si="5"/>
        <v>27</v>
      </c>
      <c r="F448" s="92"/>
      <c r="G448" s="93"/>
      <c r="H448" s="2" t="s">
        <v>284</v>
      </c>
      <c r="I448" s="113">
        <v>21</v>
      </c>
      <c r="J448" s="113">
        <v>567</v>
      </c>
      <c r="K448" s="113">
        <v>396</v>
      </c>
      <c r="Q448" s="90"/>
      <c r="R448" s="90"/>
    </row>
    <row r="449" spans="1:18" x14ac:dyDescent="0.25">
      <c r="A449" s="88" t="s">
        <v>723</v>
      </c>
      <c r="B449" s="90" t="s">
        <v>409</v>
      </c>
      <c r="C449" s="90" t="s">
        <v>410</v>
      </c>
      <c r="D449" s="90" t="s">
        <v>283</v>
      </c>
      <c r="E449" s="91">
        <f t="shared" si="5"/>
        <v>1</v>
      </c>
      <c r="F449" s="92"/>
      <c r="G449" s="93"/>
      <c r="H449" s="2" t="s">
        <v>284</v>
      </c>
      <c r="I449" s="113">
        <v>28.6</v>
      </c>
      <c r="J449" s="113">
        <v>28.6</v>
      </c>
      <c r="K449" s="113">
        <v>528</v>
      </c>
      <c r="Q449" s="90"/>
      <c r="R449" s="90"/>
    </row>
    <row r="450" spans="1:18" x14ac:dyDescent="0.25">
      <c r="A450" s="88" t="s">
        <v>724</v>
      </c>
      <c r="B450" s="90" t="s">
        <v>412</v>
      </c>
      <c r="C450" s="90" t="s">
        <v>413</v>
      </c>
      <c r="D450" s="90" t="s">
        <v>283</v>
      </c>
      <c r="E450" s="91">
        <f t="shared" si="5"/>
        <v>2</v>
      </c>
      <c r="F450" s="92"/>
      <c r="G450" s="93"/>
      <c r="H450" s="2" t="s">
        <v>284</v>
      </c>
      <c r="I450" s="113">
        <v>22.3</v>
      </c>
      <c r="J450" s="113">
        <v>44.6</v>
      </c>
      <c r="K450" s="113">
        <v>528</v>
      </c>
      <c r="Q450" s="90"/>
      <c r="R450" s="90"/>
    </row>
    <row r="451" spans="1:18" x14ac:dyDescent="0.25">
      <c r="A451" s="88" t="s">
        <v>725</v>
      </c>
      <c r="B451" s="90" t="s">
        <v>415</v>
      </c>
      <c r="C451" s="90" t="s">
        <v>416</v>
      </c>
      <c r="D451" s="90" t="s">
        <v>283</v>
      </c>
      <c r="E451" s="91">
        <f t="shared" si="5"/>
        <v>1</v>
      </c>
      <c r="F451" s="92"/>
      <c r="G451" s="93"/>
      <c r="H451" s="2" t="s">
        <v>284</v>
      </c>
      <c r="I451" s="113">
        <v>492.25</v>
      </c>
      <c r="J451" s="113">
        <v>492.25</v>
      </c>
      <c r="K451" s="113">
        <v>396</v>
      </c>
      <c r="Q451" s="90"/>
      <c r="R451" s="90"/>
    </row>
    <row r="452" spans="1:18" x14ac:dyDescent="0.25">
      <c r="A452" s="88" t="s">
        <v>726</v>
      </c>
      <c r="B452" s="90" t="s">
        <v>289</v>
      </c>
      <c r="C452" s="90" t="s">
        <v>418</v>
      </c>
      <c r="D452" s="90" t="s">
        <v>283</v>
      </c>
      <c r="E452" s="91">
        <f t="shared" si="5"/>
        <v>1</v>
      </c>
      <c r="F452" s="92"/>
      <c r="G452" s="93"/>
      <c r="H452" s="2" t="s">
        <v>284</v>
      </c>
      <c r="I452" s="113">
        <v>208.6</v>
      </c>
      <c r="J452" s="113">
        <v>208.6</v>
      </c>
      <c r="K452" s="113">
        <v>396</v>
      </c>
      <c r="Q452" s="90"/>
      <c r="R452" s="90"/>
    </row>
    <row r="453" spans="1:18" x14ac:dyDescent="0.25">
      <c r="A453" s="88" t="s">
        <v>727</v>
      </c>
      <c r="B453" s="90" t="s">
        <v>420</v>
      </c>
      <c r="C453" s="90" t="s">
        <v>421</v>
      </c>
      <c r="D453" s="90" t="s">
        <v>283</v>
      </c>
      <c r="E453" s="91">
        <f t="shared" si="5"/>
        <v>1</v>
      </c>
      <c r="F453" s="92"/>
      <c r="G453" s="93"/>
      <c r="H453" s="2" t="s">
        <v>284</v>
      </c>
      <c r="I453" s="113">
        <v>254.6</v>
      </c>
      <c r="J453" s="113">
        <v>254.6</v>
      </c>
      <c r="K453" s="113">
        <v>396</v>
      </c>
      <c r="Q453" s="90"/>
      <c r="R453" s="90"/>
    </row>
    <row r="454" spans="1:18" x14ac:dyDescent="0.25">
      <c r="A454" s="88" t="s">
        <v>728</v>
      </c>
      <c r="B454" s="90" t="s">
        <v>729</v>
      </c>
      <c r="C454" s="90"/>
      <c r="D454" s="90" t="s">
        <v>283</v>
      </c>
      <c r="E454" s="91">
        <f t="shared" si="5"/>
        <v>1</v>
      </c>
      <c r="F454" s="92"/>
      <c r="G454" s="93"/>
      <c r="H454" s="2" t="s">
        <v>284</v>
      </c>
      <c r="I454" s="113">
        <v>1165.2</v>
      </c>
      <c r="J454" s="113">
        <v>1165.2</v>
      </c>
      <c r="K454" s="113">
        <v>590</v>
      </c>
      <c r="Q454" s="90"/>
      <c r="R454" s="90"/>
    </row>
    <row r="455" spans="1:18" x14ac:dyDescent="0.25">
      <c r="A455" s="88" t="s">
        <v>730</v>
      </c>
      <c r="B455" s="90" t="s">
        <v>431</v>
      </c>
      <c r="C455" s="90" t="s">
        <v>432</v>
      </c>
      <c r="D455" s="90" t="s">
        <v>283</v>
      </c>
      <c r="E455" s="91">
        <f t="shared" si="5"/>
        <v>9</v>
      </c>
      <c r="F455" s="92"/>
      <c r="G455" s="93"/>
      <c r="H455" s="2" t="s">
        <v>284</v>
      </c>
      <c r="I455" s="113">
        <v>42.8</v>
      </c>
      <c r="J455" s="113">
        <v>385.2</v>
      </c>
      <c r="K455" s="113">
        <v>369.6</v>
      </c>
      <c r="Q455" s="90"/>
      <c r="R455" s="90"/>
    </row>
    <row r="456" spans="1:18" x14ac:dyDescent="0.25">
      <c r="A456" s="88" t="s">
        <v>731</v>
      </c>
      <c r="B456" s="90" t="s">
        <v>434</v>
      </c>
      <c r="C456" s="90" t="s">
        <v>732</v>
      </c>
      <c r="D456" s="90" t="s">
        <v>283</v>
      </c>
      <c r="E456" s="91">
        <f t="shared" si="5"/>
        <v>1</v>
      </c>
      <c r="F456" s="92"/>
      <c r="G456" s="93"/>
      <c r="H456" s="2" t="s">
        <v>284</v>
      </c>
      <c r="I456" s="113">
        <v>495.2</v>
      </c>
      <c r="J456" s="113">
        <v>495.2</v>
      </c>
      <c r="K456" s="113">
        <v>396</v>
      </c>
      <c r="Q456" s="90"/>
      <c r="R456" s="90"/>
    </row>
    <row r="457" spans="1:18" x14ac:dyDescent="0.25">
      <c r="A457" s="88" t="s">
        <v>733</v>
      </c>
      <c r="B457" s="90" t="s">
        <v>437</v>
      </c>
      <c r="C457" s="90" t="s">
        <v>438</v>
      </c>
      <c r="D457" s="90" t="s">
        <v>283</v>
      </c>
      <c r="E457" s="91">
        <f t="shared" si="5"/>
        <v>1</v>
      </c>
      <c r="F457" s="92"/>
      <c r="G457" s="93"/>
      <c r="H457" s="2" t="s">
        <v>284</v>
      </c>
      <c r="I457" s="113">
        <v>110.1</v>
      </c>
      <c r="J457" s="113">
        <v>110.1</v>
      </c>
      <c r="K457" s="113">
        <v>528</v>
      </c>
      <c r="Q457" s="90"/>
      <c r="R457" s="90"/>
    </row>
    <row r="458" spans="1:18" x14ac:dyDescent="0.25">
      <c r="A458" s="88" t="s">
        <v>734</v>
      </c>
      <c r="B458" s="90" t="s">
        <v>612</v>
      </c>
      <c r="C458" s="90" t="s">
        <v>695</v>
      </c>
      <c r="D458" s="90" t="s">
        <v>283</v>
      </c>
      <c r="E458" s="91">
        <v>1</v>
      </c>
      <c r="F458" s="92"/>
      <c r="G458" s="93"/>
      <c r="I458" s="113"/>
      <c r="J458" s="113"/>
      <c r="K458" s="113"/>
      <c r="Q458" s="90"/>
      <c r="R458" s="90"/>
    </row>
    <row r="459" spans="1:18" x14ac:dyDescent="0.25">
      <c r="A459" s="88" t="s">
        <v>735</v>
      </c>
      <c r="B459" s="99" t="s">
        <v>736</v>
      </c>
      <c r="C459" s="90" t="s">
        <v>695</v>
      </c>
      <c r="D459" s="90" t="s">
        <v>283</v>
      </c>
      <c r="E459" s="91">
        <v>1</v>
      </c>
      <c r="F459" s="92"/>
      <c r="G459" s="93"/>
      <c r="Q459" s="90"/>
      <c r="R459" s="90"/>
    </row>
    <row r="460" spans="1:18" x14ac:dyDescent="0.25">
      <c r="A460" s="349"/>
      <c r="B460" s="349"/>
      <c r="C460" s="349"/>
      <c r="D460" s="349"/>
      <c r="E460" s="349"/>
      <c r="F460" s="349"/>
      <c r="G460" s="349"/>
      <c r="Q460" s="90"/>
      <c r="R460" s="90"/>
    </row>
    <row r="461" spans="1:18" x14ac:dyDescent="0.25">
      <c r="A461" s="350" t="s">
        <v>305</v>
      </c>
      <c r="B461" s="350"/>
      <c r="C461" s="350"/>
      <c r="D461" s="350"/>
      <c r="E461" s="350"/>
      <c r="F461" s="350"/>
      <c r="G461" s="112">
        <f>G425</f>
        <v>0</v>
      </c>
      <c r="H461" s="219"/>
      <c r="I461" s="219"/>
      <c r="J461" s="219"/>
      <c r="K461" s="219"/>
      <c r="L461" s="219"/>
      <c r="M461" s="219"/>
      <c r="N461" s="219"/>
      <c r="O461" s="219"/>
      <c r="P461" s="219"/>
      <c r="Q461" s="210"/>
      <c r="R461" s="210"/>
    </row>
    <row r="462" spans="1:18" x14ac:dyDescent="0.25">
      <c r="A462" s="356"/>
      <c r="B462" s="357"/>
      <c r="C462" s="357"/>
      <c r="D462" s="357"/>
      <c r="E462" s="357"/>
      <c r="F462" s="357"/>
      <c r="G462" s="357"/>
    </row>
    <row r="463" spans="1:18" x14ac:dyDescent="0.25">
      <c r="A463" s="96" t="s">
        <v>737</v>
      </c>
      <c r="B463" s="345" t="s">
        <v>1328</v>
      </c>
      <c r="C463" s="345"/>
      <c r="D463" s="345"/>
      <c r="E463" s="345"/>
      <c r="F463" s="345"/>
      <c r="G463" s="345"/>
      <c r="H463" s="345"/>
      <c r="I463" s="345"/>
      <c r="J463" s="345"/>
      <c r="K463" s="345"/>
      <c r="L463" s="345"/>
      <c r="M463" s="345"/>
      <c r="N463" s="345"/>
      <c r="O463" s="345"/>
      <c r="P463" s="345"/>
      <c r="Q463" s="345"/>
      <c r="R463" s="345"/>
    </row>
    <row r="464" spans="1:18" ht="38.25" x14ac:dyDescent="0.25">
      <c r="A464" s="97" t="s">
        <v>738</v>
      </c>
      <c r="B464" s="222" t="s">
        <v>1403</v>
      </c>
      <c r="C464" s="222"/>
      <c r="D464" s="223" t="s">
        <v>283</v>
      </c>
      <c r="E464" s="224">
        <v>1</v>
      </c>
      <c r="F464" s="223"/>
      <c r="G464" s="221"/>
      <c r="H464" s="117"/>
      <c r="I464" s="117"/>
      <c r="J464" s="117"/>
      <c r="K464" s="117"/>
      <c r="Q464" s="90"/>
      <c r="R464" s="90"/>
    </row>
    <row r="465" spans="1:18" x14ac:dyDescent="0.25">
      <c r="A465" s="97" t="s">
        <v>1369</v>
      </c>
      <c r="B465" s="114" t="s">
        <v>739</v>
      </c>
      <c r="C465" s="114"/>
      <c r="D465" s="115" t="s">
        <v>283</v>
      </c>
      <c r="E465" s="194">
        <v>1</v>
      </c>
      <c r="F465" s="118"/>
      <c r="G465" s="119"/>
      <c r="Q465" s="90"/>
      <c r="R465" s="90"/>
    </row>
    <row r="466" spans="1:18" ht="25.5" x14ac:dyDescent="0.25">
      <c r="A466" s="97" t="s">
        <v>1370</v>
      </c>
      <c r="B466" s="114" t="s">
        <v>1399</v>
      </c>
      <c r="C466" s="114"/>
      <c r="D466" s="115" t="s">
        <v>283</v>
      </c>
      <c r="E466" s="175">
        <v>1</v>
      </c>
      <c r="F466" s="118"/>
      <c r="G466" s="119"/>
      <c r="Q466" s="90"/>
      <c r="R466" s="90"/>
    </row>
    <row r="467" spans="1:18" x14ac:dyDescent="0.25">
      <c r="A467" s="97" t="s">
        <v>1371</v>
      </c>
      <c r="B467" s="114" t="s">
        <v>740</v>
      </c>
      <c r="C467" s="114"/>
      <c r="D467" s="115" t="s">
        <v>864</v>
      </c>
      <c r="E467" s="175">
        <v>50</v>
      </c>
      <c r="F467" s="118"/>
      <c r="G467" s="119"/>
      <c r="Q467" s="90"/>
      <c r="R467" s="90"/>
    </row>
    <row r="468" spans="1:18" ht="38.25" x14ac:dyDescent="0.25">
      <c r="A468" s="97" t="s">
        <v>1372</v>
      </c>
      <c r="B468" s="114" t="s">
        <v>1404</v>
      </c>
      <c r="C468" s="114"/>
      <c r="D468" s="115" t="s">
        <v>283</v>
      </c>
      <c r="E468" s="175">
        <v>1</v>
      </c>
      <c r="F468" s="118"/>
      <c r="G468" s="116"/>
      <c r="Q468" s="90"/>
      <c r="R468" s="90"/>
    </row>
    <row r="469" spans="1:18" x14ac:dyDescent="0.25">
      <c r="A469" s="349"/>
      <c r="B469" s="349"/>
      <c r="C469" s="349"/>
      <c r="D469" s="349"/>
      <c r="E469" s="349"/>
      <c r="F469" s="349"/>
      <c r="G469" s="349"/>
      <c r="Q469" s="90"/>
      <c r="R469" s="90"/>
    </row>
    <row r="470" spans="1:18" x14ac:dyDescent="0.25">
      <c r="A470" s="350" t="s">
        <v>305</v>
      </c>
      <c r="B470" s="350"/>
      <c r="C470" s="350"/>
      <c r="D470" s="350"/>
      <c r="E470" s="350"/>
      <c r="F470" s="350"/>
      <c r="G470" s="112">
        <f>SUM(G464:G468)</f>
        <v>0</v>
      </c>
      <c r="H470" s="8"/>
      <c r="Q470" s="210"/>
      <c r="R470" s="210"/>
    </row>
    <row r="471" spans="1:18" x14ac:dyDescent="0.25">
      <c r="A471" s="356"/>
      <c r="B471" s="357"/>
      <c r="C471" s="357"/>
      <c r="D471" s="357"/>
      <c r="E471" s="357"/>
      <c r="F471" s="357"/>
      <c r="G471" s="357"/>
    </row>
    <row r="472" spans="1:18" ht="25.5" customHeight="1" x14ac:dyDescent="0.25">
      <c r="A472" s="96" t="s">
        <v>741</v>
      </c>
      <c r="B472" s="345" t="s">
        <v>1373</v>
      </c>
      <c r="C472" s="345"/>
      <c r="D472" s="345"/>
      <c r="E472" s="345"/>
      <c r="F472" s="345"/>
      <c r="G472" s="345"/>
      <c r="H472" s="345"/>
      <c r="I472" s="345"/>
      <c r="J472" s="345"/>
      <c r="K472" s="345"/>
      <c r="L472" s="345"/>
      <c r="M472" s="345"/>
      <c r="N472" s="345"/>
      <c r="O472" s="345"/>
      <c r="P472" s="345"/>
      <c r="Q472" s="345"/>
      <c r="R472" s="345"/>
    </row>
    <row r="473" spans="1:18" ht="76.5" x14ac:dyDescent="0.25">
      <c r="A473" s="97" t="s">
        <v>741</v>
      </c>
      <c r="B473" s="222" t="s">
        <v>1431</v>
      </c>
      <c r="C473" s="222" t="s">
        <v>1378</v>
      </c>
      <c r="D473" s="223" t="s">
        <v>283</v>
      </c>
      <c r="E473" s="223">
        <v>3</v>
      </c>
      <c r="F473" s="223"/>
      <c r="G473" s="225"/>
      <c r="Q473" s="90"/>
      <c r="R473" s="90"/>
    </row>
    <row r="474" spans="1:18" x14ac:dyDescent="0.25">
      <c r="A474" s="349"/>
      <c r="B474" s="349"/>
      <c r="C474" s="349"/>
      <c r="D474" s="349"/>
      <c r="E474" s="349"/>
      <c r="F474" s="349"/>
      <c r="G474" s="349"/>
      <c r="Q474" s="90"/>
      <c r="R474" s="90"/>
    </row>
    <row r="475" spans="1:18" x14ac:dyDescent="0.25">
      <c r="A475" s="350" t="s">
        <v>305</v>
      </c>
      <c r="B475" s="350"/>
      <c r="C475" s="350"/>
      <c r="D475" s="350"/>
      <c r="E475" s="350"/>
      <c r="F475" s="350"/>
      <c r="G475" s="112">
        <f>G473</f>
        <v>0</v>
      </c>
      <c r="Q475" s="210"/>
      <c r="R475" s="210"/>
    </row>
    <row r="476" spans="1:18" ht="15" x14ac:dyDescent="0.25">
      <c r="A476" s="351"/>
      <c r="B476" s="352"/>
      <c r="C476" s="352"/>
      <c r="D476" s="352"/>
      <c r="E476" s="352"/>
      <c r="F476" s="352"/>
      <c r="G476" s="353"/>
      <c r="Q476" s="90"/>
      <c r="R476" s="90"/>
    </row>
    <row r="477" spans="1:18" ht="15.75" customHeight="1" x14ac:dyDescent="0.25">
      <c r="A477" s="354" t="s">
        <v>742</v>
      </c>
      <c r="B477" s="354"/>
      <c r="C477" s="354"/>
      <c r="D477" s="354"/>
      <c r="E477" s="354"/>
      <c r="F477" s="354"/>
      <c r="G477" s="112"/>
      <c r="Q477" s="210"/>
      <c r="R477" s="210"/>
    </row>
    <row r="478" spans="1:18" ht="15.75" customHeight="1" x14ac:dyDescent="0.25">
      <c r="A478" s="355"/>
      <c r="B478" s="301"/>
      <c r="C478" s="301"/>
      <c r="D478" s="301"/>
      <c r="E478" s="301"/>
      <c r="F478" s="301"/>
      <c r="G478" s="302"/>
      <c r="Q478" s="90"/>
      <c r="R478" s="90"/>
    </row>
    <row r="479" spans="1:18" ht="15.75" x14ac:dyDescent="0.25">
      <c r="A479" s="120" t="s">
        <v>743</v>
      </c>
      <c r="B479" s="346" t="s">
        <v>744</v>
      </c>
      <c r="C479" s="346"/>
      <c r="D479" s="346"/>
      <c r="E479" s="346"/>
      <c r="F479" s="346"/>
      <c r="G479" s="346"/>
      <c r="Q479" s="90"/>
      <c r="R479" s="90"/>
    </row>
    <row r="480" spans="1:18" x14ac:dyDescent="0.25">
      <c r="A480" s="121" t="s">
        <v>745</v>
      </c>
      <c r="B480" s="347" t="s">
        <v>746</v>
      </c>
      <c r="C480" s="348"/>
      <c r="D480" s="348"/>
      <c r="E480" s="348"/>
      <c r="F480" s="348"/>
      <c r="G480" s="348"/>
      <c r="Q480" s="101"/>
      <c r="R480" s="101"/>
    </row>
    <row r="481" spans="1:21" x14ac:dyDescent="0.25">
      <c r="A481" s="122" t="s">
        <v>747</v>
      </c>
      <c r="B481" s="331" t="s">
        <v>748</v>
      </c>
      <c r="C481" s="331"/>
      <c r="D481" s="331"/>
      <c r="E481" s="331"/>
      <c r="F481" s="331"/>
      <c r="G481" s="331"/>
      <c r="H481" s="331"/>
      <c r="I481" s="331"/>
      <c r="J481" s="331"/>
      <c r="K481" s="331"/>
      <c r="L481" s="331"/>
      <c r="M481" s="331"/>
      <c r="N481" s="331"/>
      <c r="O481" s="331"/>
      <c r="P481" s="331"/>
      <c r="Q481" s="331"/>
      <c r="R481" s="331"/>
    </row>
    <row r="482" spans="1:21" ht="24" x14ac:dyDescent="0.25">
      <c r="A482" s="123"/>
      <c r="B482" s="226" t="s">
        <v>749</v>
      </c>
      <c r="C482" s="227"/>
      <c r="D482" s="228"/>
      <c r="E482" s="228"/>
      <c r="F482" s="229"/>
      <c r="G482" s="229"/>
    </row>
    <row r="483" spans="1:21" ht="13.5" x14ac:dyDescent="0.25">
      <c r="A483" s="125" t="s">
        <v>750</v>
      </c>
      <c r="B483" s="124" t="s">
        <v>751</v>
      </c>
      <c r="C483" s="152" t="s">
        <v>13</v>
      </c>
      <c r="D483" s="126" t="s">
        <v>164</v>
      </c>
      <c r="E483" s="127">
        <v>1150</v>
      </c>
      <c r="F483" s="128"/>
      <c r="G483" s="128"/>
      <c r="Q483" s="90"/>
      <c r="R483" s="90"/>
    </row>
    <row r="484" spans="1:21" ht="13.5" x14ac:dyDescent="0.25">
      <c r="A484" s="125" t="s">
        <v>752</v>
      </c>
      <c r="B484" s="129" t="s">
        <v>753</v>
      </c>
      <c r="C484" s="152" t="s">
        <v>13</v>
      </c>
      <c r="D484" s="126" t="s">
        <v>164</v>
      </c>
      <c r="E484" s="130">
        <v>295</v>
      </c>
      <c r="F484" s="128"/>
      <c r="G484" s="128"/>
      <c r="Q484" s="90"/>
      <c r="R484" s="90"/>
    </row>
    <row r="485" spans="1:21" ht="13.5" x14ac:dyDescent="0.25">
      <c r="A485" s="125" t="s">
        <v>754</v>
      </c>
      <c r="B485" s="129" t="s">
        <v>755</v>
      </c>
      <c r="C485" s="152" t="s">
        <v>13</v>
      </c>
      <c r="D485" s="126" t="s">
        <v>164</v>
      </c>
      <c r="E485" s="131">
        <v>80</v>
      </c>
      <c r="F485" s="128"/>
      <c r="G485" s="128"/>
      <c r="Q485" s="90"/>
      <c r="R485" s="90"/>
    </row>
    <row r="486" spans="1:21" ht="13.5" x14ac:dyDescent="0.25">
      <c r="A486" s="125" t="s">
        <v>756</v>
      </c>
      <c r="B486" s="129" t="s">
        <v>757</v>
      </c>
      <c r="C486" s="152" t="s">
        <v>13</v>
      </c>
      <c r="D486" s="126" t="s">
        <v>164</v>
      </c>
      <c r="E486" s="130">
        <v>63</v>
      </c>
      <c r="F486" s="128"/>
      <c r="G486" s="128"/>
      <c r="Q486" s="90"/>
      <c r="R486" s="90"/>
    </row>
    <row r="487" spans="1:21" ht="13.5" x14ac:dyDescent="0.25">
      <c r="A487" s="125" t="s">
        <v>758</v>
      </c>
      <c r="B487" s="129" t="s">
        <v>759</v>
      </c>
      <c r="C487" s="152" t="s">
        <v>13</v>
      </c>
      <c r="D487" s="126" t="s">
        <v>164</v>
      </c>
      <c r="E487" s="130">
        <v>50</v>
      </c>
      <c r="F487" s="128"/>
      <c r="G487" s="128"/>
      <c r="Q487" s="90"/>
      <c r="R487" s="90"/>
    </row>
    <row r="488" spans="1:21" ht="13.5" x14ac:dyDescent="0.25">
      <c r="A488" s="125" t="s">
        <v>760</v>
      </c>
      <c r="B488" s="129" t="s">
        <v>761</v>
      </c>
      <c r="C488" s="152" t="s">
        <v>13</v>
      </c>
      <c r="D488" s="126" t="s">
        <v>164</v>
      </c>
      <c r="E488" s="130">
        <v>365</v>
      </c>
      <c r="F488" s="128"/>
      <c r="G488" s="128"/>
      <c r="Q488" s="90"/>
      <c r="R488" s="90"/>
      <c r="U488" s="176"/>
    </row>
    <row r="489" spans="1:21" ht="13.5" x14ac:dyDescent="0.25">
      <c r="A489" s="125" t="s">
        <v>762</v>
      </c>
      <c r="B489" s="129" t="s">
        <v>763</v>
      </c>
      <c r="C489" s="152" t="s">
        <v>13</v>
      </c>
      <c r="D489" s="126" t="s">
        <v>164</v>
      </c>
      <c r="E489" s="130">
        <v>600</v>
      </c>
      <c r="F489" s="128"/>
      <c r="G489" s="128"/>
      <c r="Q489" s="90"/>
      <c r="R489" s="90"/>
    </row>
    <row r="490" spans="1:21" ht="13.5" x14ac:dyDescent="0.25">
      <c r="A490" s="125" t="s">
        <v>764</v>
      </c>
      <c r="B490" s="129" t="s">
        <v>765</v>
      </c>
      <c r="C490" s="152" t="s">
        <v>13</v>
      </c>
      <c r="D490" s="126" t="s">
        <v>164</v>
      </c>
      <c r="E490" s="130">
        <v>365</v>
      </c>
      <c r="F490" s="128"/>
      <c r="G490" s="128"/>
      <c r="Q490" s="90"/>
      <c r="R490" s="90"/>
    </row>
    <row r="491" spans="1:21" ht="13.5" x14ac:dyDescent="0.25">
      <c r="A491" s="125" t="s">
        <v>766</v>
      </c>
      <c r="B491" s="129" t="s">
        <v>767</v>
      </c>
      <c r="C491" s="152" t="s">
        <v>13</v>
      </c>
      <c r="D491" s="126" t="s">
        <v>164</v>
      </c>
      <c r="E491" s="130">
        <v>600</v>
      </c>
      <c r="F491" s="128"/>
      <c r="G491" s="128"/>
      <c r="Q491" s="90"/>
      <c r="R491" s="90"/>
    </row>
    <row r="492" spans="1:21" ht="13.5" x14ac:dyDescent="0.25">
      <c r="A492" s="125" t="s">
        <v>768</v>
      </c>
      <c r="B492" s="129" t="s">
        <v>769</v>
      </c>
      <c r="C492" s="152" t="s">
        <v>13</v>
      </c>
      <c r="D492" s="126" t="s">
        <v>164</v>
      </c>
      <c r="E492" s="130">
        <v>35</v>
      </c>
      <c r="F492" s="128"/>
      <c r="G492" s="128"/>
      <c r="Q492" s="90"/>
      <c r="R492" s="90"/>
    </row>
    <row r="493" spans="1:21" ht="13.5" x14ac:dyDescent="0.25">
      <c r="A493" s="125" t="s">
        <v>770</v>
      </c>
      <c r="B493" s="129" t="s">
        <v>771</v>
      </c>
      <c r="C493" s="152" t="s">
        <v>13</v>
      </c>
      <c r="D493" s="126" t="s">
        <v>164</v>
      </c>
      <c r="E493" s="130">
        <v>1263</v>
      </c>
      <c r="F493" s="128"/>
      <c r="G493" s="128"/>
      <c r="Q493" s="90"/>
      <c r="R493" s="90"/>
    </row>
    <row r="494" spans="1:21" ht="13.5" x14ac:dyDescent="0.25">
      <c r="A494" s="125" t="s">
        <v>772</v>
      </c>
      <c r="B494" s="129" t="s">
        <v>773</v>
      </c>
      <c r="C494" s="152" t="s">
        <v>13</v>
      </c>
      <c r="D494" s="126" t="s">
        <v>164</v>
      </c>
      <c r="E494" s="130">
        <v>40</v>
      </c>
      <c r="F494" s="128"/>
      <c r="G494" s="128"/>
      <c r="Q494" s="90"/>
      <c r="R494" s="90"/>
    </row>
    <row r="495" spans="1:21" ht="13.5" x14ac:dyDescent="0.25">
      <c r="A495" s="125" t="s">
        <v>774</v>
      </c>
      <c r="B495" s="129" t="s">
        <v>775</v>
      </c>
      <c r="C495" s="152" t="s">
        <v>13</v>
      </c>
      <c r="D495" s="126" t="s">
        <v>164</v>
      </c>
      <c r="E495" s="130">
        <v>380</v>
      </c>
      <c r="F495" s="128"/>
      <c r="G495" s="128"/>
      <c r="Q495" s="90"/>
      <c r="R495" s="90"/>
    </row>
    <row r="496" spans="1:21" ht="13.5" x14ac:dyDescent="0.25">
      <c r="A496" s="125" t="s">
        <v>776</v>
      </c>
      <c r="B496" s="129" t="s">
        <v>777</v>
      </c>
      <c r="C496" s="152" t="s">
        <v>13</v>
      </c>
      <c r="D496" s="126" t="s">
        <v>164</v>
      </c>
      <c r="E496" s="130">
        <v>30</v>
      </c>
      <c r="F496" s="128"/>
      <c r="G496" s="128"/>
      <c r="Q496" s="90"/>
      <c r="R496" s="90"/>
    </row>
    <row r="497" spans="1:18" ht="13.5" x14ac:dyDescent="0.25">
      <c r="A497" s="125" t="s">
        <v>778</v>
      </c>
      <c r="B497" s="129" t="s">
        <v>779</v>
      </c>
      <c r="C497" s="129"/>
      <c r="D497" s="126" t="s">
        <v>164</v>
      </c>
      <c r="E497" s="130">
        <v>110</v>
      </c>
      <c r="F497" s="128"/>
      <c r="G497" s="128"/>
      <c r="Q497" s="90"/>
      <c r="R497" s="90"/>
    </row>
    <row r="498" spans="1:18" x14ac:dyDescent="0.2">
      <c r="A498" s="334" t="s">
        <v>780</v>
      </c>
      <c r="B498" s="335"/>
      <c r="C498" s="335"/>
      <c r="D498" s="335"/>
      <c r="E498" s="335"/>
      <c r="F498" s="335"/>
      <c r="G498" s="132"/>
      <c r="Q498" s="209"/>
      <c r="R498" s="209"/>
    </row>
    <row r="499" spans="1:18" x14ac:dyDescent="0.2">
      <c r="A499" s="340"/>
      <c r="B499" s="341"/>
      <c r="C499" s="341"/>
      <c r="D499" s="341"/>
      <c r="E499" s="341"/>
      <c r="F499" s="341"/>
      <c r="G499" s="341"/>
    </row>
    <row r="500" spans="1:18" x14ac:dyDescent="0.25">
      <c r="A500" s="122" t="s">
        <v>781</v>
      </c>
      <c r="B500" s="331" t="s">
        <v>782</v>
      </c>
      <c r="C500" s="331"/>
      <c r="D500" s="331"/>
      <c r="E500" s="331"/>
      <c r="F500" s="331"/>
      <c r="G500" s="331"/>
      <c r="H500" s="331"/>
      <c r="I500" s="331"/>
      <c r="J500" s="331"/>
      <c r="K500" s="331"/>
      <c r="L500" s="331"/>
      <c r="M500" s="331"/>
      <c r="N500" s="331"/>
      <c r="O500" s="331"/>
      <c r="P500" s="331"/>
      <c r="Q500" s="331"/>
      <c r="R500" s="331"/>
    </row>
    <row r="501" spans="1:18" ht="84" x14ac:dyDescent="0.2">
      <c r="A501" s="125" t="s">
        <v>783</v>
      </c>
      <c r="B501" s="230" t="s">
        <v>1461</v>
      </c>
      <c r="C501" s="231" t="s">
        <v>13</v>
      </c>
      <c r="D501" s="232" t="s">
        <v>784</v>
      </c>
      <c r="E501" s="233">
        <v>1</v>
      </c>
      <c r="F501" s="234"/>
      <c r="G501" s="234"/>
      <c r="Q501" s="90"/>
      <c r="R501" s="90"/>
    </row>
    <row r="502" spans="1:18" ht="36" x14ac:dyDescent="0.2">
      <c r="A502" s="125" t="s">
        <v>785</v>
      </c>
      <c r="B502" s="129" t="s">
        <v>786</v>
      </c>
      <c r="C502" s="152" t="s">
        <v>13</v>
      </c>
      <c r="D502" s="126" t="s">
        <v>784</v>
      </c>
      <c r="E502" s="133">
        <v>4</v>
      </c>
      <c r="F502" s="134"/>
      <c r="G502" s="134"/>
      <c r="Q502" s="90"/>
      <c r="R502" s="90"/>
    </row>
    <row r="503" spans="1:18" ht="36" x14ac:dyDescent="0.2">
      <c r="A503" s="125" t="s">
        <v>787</v>
      </c>
      <c r="B503" s="129" t="s">
        <v>788</v>
      </c>
      <c r="C503" s="152" t="s">
        <v>13</v>
      </c>
      <c r="D503" s="126" t="s">
        <v>784</v>
      </c>
      <c r="E503" s="133">
        <v>3</v>
      </c>
      <c r="F503" s="134"/>
      <c r="G503" s="134"/>
      <c r="Q503" s="90"/>
      <c r="R503" s="90"/>
    </row>
    <row r="504" spans="1:18" ht="24" x14ac:dyDescent="0.25">
      <c r="A504" s="125" t="s">
        <v>789</v>
      </c>
      <c r="B504" s="129" t="s">
        <v>790</v>
      </c>
      <c r="C504" s="152" t="s">
        <v>13</v>
      </c>
      <c r="D504" s="126" t="s">
        <v>784</v>
      </c>
      <c r="E504" s="133">
        <v>2</v>
      </c>
      <c r="F504" s="128"/>
      <c r="G504" s="128"/>
      <c r="Q504" s="90"/>
      <c r="R504" s="90"/>
    </row>
    <row r="505" spans="1:18" ht="24" x14ac:dyDescent="0.25">
      <c r="A505" s="125" t="s">
        <v>791</v>
      </c>
      <c r="B505" s="129" t="s">
        <v>792</v>
      </c>
      <c r="C505" s="152" t="s">
        <v>13</v>
      </c>
      <c r="D505" s="126" t="s">
        <v>784</v>
      </c>
      <c r="E505" s="133">
        <v>1</v>
      </c>
      <c r="F505" s="128"/>
      <c r="G505" s="128"/>
      <c r="Q505" s="90"/>
      <c r="R505" s="90"/>
    </row>
    <row r="506" spans="1:18" ht="24" x14ac:dyDescent="0.25">
      <c r="A506" s="125" t="s">
        <v>793</v>
      </c>
      <c r="B506" s="129" t="s">
        <v>794</v>
      </c>
      <c r="C506" s="152" t="s">
        <v>13</v>
      </c>
      <c r="D506" s="126" t="s">
        <v>784</v>
      </c>
      <c r="E506" s="133">
        <v>1</v>
      </c>
      <c r="F506" s="128"/>
      <c r="G506" s="128"/>
      <c r="Q506" s="90"/>
      <c r="R506" s="90"/>
    </row>
    <row r="507" spans="1:18" ht="24" x14ac:dyDescent="0.25">
      <c r="A507" s="125" t="s">
        <v>795</v>
      </c>
      <c r="B507" s="129" t="s">
        <v>796</v>
      </c>
      <c r="C507" s="152" t="s">
        <v>13</v>
      </c>
      <c r="D507" s="126" t="s">
        <v>784</v>
      </c>
      <c r="E507" s="133">
        <v>1</v>
      </c>
      <c r="F507" s="128"/>
      <c r="G507" s="128"/>
      <c r="Q507" s="90"/>
      <c r="R507" s="90"/>
    </row>
    <row r="508" spans="1:18" x14ac:dyDescent="0.25">
      <c r="A508" s="125" t="s">
        <v>797</v>
      </c>
      <c r="B508" s="129" t="s">
        <v>798</v>
      </c>
      <c r="C508" s="152" t="s">
        <v>13</v>
      </c>
      <c r="D508" s="126" t="s">
        <v>784</v>
      </c>
      <c r="E508" s="133">
        <v>1</v>
      </c>
      <c r="F508" s="128"/>
      <c r="G508" s="128"/>
      <c r="Q508" s="90"/>
      <c r="R508" s="90"/>
    </row>
    <row r="509" spans="1:18" ht="24" x14ac:dyDescent="0.25">
      <c r="A509" s="125" t="s">
        <v>799</v>
      </c>
      <c r="B509" s="129" t="s">
        <v>800</v>
      </c>
      <c r="C509" s="152" t="s">
        <v>13</v>
      </c>
      <c r="D509" s="126" t="s">
        <v>784</v>
      </c>
      <c r="E509" s="133">
        <v>1</v>
      </c>
      <c r="F509" s="128"/>
      <c r="G509" s="128"/>
      <c r="Q509" s="90"/>
      <c r="R509" s="90"/>
    </row>
    <row r="510" spans="1:18" ht="36" x14ac:dyDescent="0.25">
      <c r="A510" s="125" t="s">
        <v>801</v>
      </c>
      <c r="B510" s="129" t="s">
        <v>802</v>
      </c>
      <c r="C510" s="152" t="s">
        <v>13</v>
      </c>
      <c r="D510" s="126" t="s">
        <v>784</v>
      </c>
      <c r="E510" s="133">
        <v>2</v>
      </c>
      <c r="F510" s="128"/>
      <c r="G510" s="128"/>
      <c r="Q510" s="90"/>
      <c r="R510" s="90"/>
    </row>
    <row r="511" spans="1:18" ht="36" x14ac:dyDescent="0.25">
      <c r="A511" s="125" t="s">
        <v>803</v>
      </c>
      <c r="B511" s="129" t="s">
        <v>804</v>
      </c>
      <c r="C511" s="152" t="s">
        <v>13</v>
      </c>
      <c r="D511" s="126" t="s">
        <v>784</v>
      </c>
      <c r="E511" s="133">
        <v>3</v>
      </c>
      <c r="F511" s="128"/>
      <c r="G511" s="128"/>
      <c r="Q511" s="90"/>
      <c r="R511" s="90"/>
    </row>
    <row r="512" spans="1:18" x14ac:dyDescent="0.2">
      <c r="A512" s="2"/>
      <c r="B512" s="282" t="s">
        <v>1446</v>
      </c>
      <c r="C512" s="261"/>
      <c r="E512" s="2"/>
      <c r="F512" s="262"/>
      <c r="G512" s="265"/>
      <c r="Q512" s="245"/>
      <c r="R512" s="245"/>
    </row>
    <row r="513" spans="1:18" x14ac:dyDescent="0.2">
      <c r="A513" s="282" t="s">
        <v>1453</v>
      </c>
      <c r="B513" s="262"/>
      <c r="C513" s="263"/>
      <c r="D513" s="283" t="s">
        <v>1447</v>
      </c>
      <c r="E513" s="283">
        <v>15</v>
      </c>
      <c r="F513" s="343"/>
      <c r="G513" s="344"/>
      <c r="Q513" s="270"/>
      <c r="R513" s="270"/>
    </row>
    <row r="514" spans="1:18" x14ac:dyDescent="0.2">
      <c r="A514" s="340"/>
      <c r="B514" s="341"/>
      <c r="C514" s="341"/>
      <c r="D514" s="341"/>
      <c r="E514" s="341"/>
      <c r="F514" s="341"/>
      <c r="G514" s="341"/>
    </row>
    <row r="515" spans="1:18" x14ac:dyDescent="0.25">
      <c r="A515" s="122" t="s">
        <v>805</v>
      </c>
      <c r="B515" s="342" t="s">
        <v>806</v>
      </c>
      <c r="C515" s="342"/>
      <c r="D515" s="342"/>
      <c r="E515" s="342"/>
      <c r="F515" s="342"/>
      <c r="G515" s="342"/>
      <c r="H515" s="342"/>
      <c r="I515" s="342"/>
      <c r="J515" s="342"/>
      <c r="K515" s="342"/>
      <c r="L515" s="342"/>
      <c r="M515" s="342"/>
      <c r="N515" s="342"/>
      <c r="O515" s="342"/>
      <c r="P515" s="342"/>
      <c r="Q515" s="342"/>
      <c r="R515" s="342"/>
    </row>
    <row r="516" spans="1:18" ht="84" x14ac:dyDescent="0.25">
      <c r="A516" s="125" t="s">
        <v>807</v>
      </c>
      <c r="B516" s="230" t="s">
        <v>1462</v>
      </c>
      <c r="C516" s="231" t="s">
        <v>13</v>
      </c>
      <c r="D516" s="232" t="s">
        <v>133</v>
      </c>
      <c r="E516" s="233">
        <v>1</v>
      </c>
      <c r="F516" s="235"/>
      <c r="G516" s="235"/>
      <c r="Q516" s="90"/>
      <c r="R516" s="90"/>
    </row>
    <row r="517" spans="1:18" ht="36" x14ac:dyDescent="0.25">
      <c r="A517" s="125" t="s">
        <v>808</v>
      </c>
      <c r="B517" s="129" t="s">
        <v>809</v>
      </c>
      <c r="C517" s="152" t="s">
        <v>13</v>
      </c>
      <c r="D517" s="126" t="s">
        <v>133</v>
      </c>
      <c r="E517" s="133">
        <v>4</v>
      </c>
      <c r="F517" s="128"/>
      <c r="G517" s="128"/>
      <c r="Q517" s="90"/>
      <c r="R517" s="90"/>
    </row>
    <row r="518" spans="1:18" ht="36" x14ac:dyDescent="0.25">
      <c r="A518" s="125" t="s">
        <v>810</v>
      </c>
      <c r="B518" s="129" t="s">
        <v>788</v>
      </c>
      <c r="C518" s="152" t="s">
        <v>13</v>
      </c>
      <c r="D518" s="126" t="s">
        <v>133</v>
      </c>
      <c r="E518" s="133">
        <v>3</v>
      </c>
      <c r="F518" s="128"/>
      <c r="G518" s="128"/>
      <c r="Q518" s="90"/>
      <c r="R518" s="90"/>
    </row>
    <row r="519" spans="1:18" ht="24" x14ac:dyDescent="0.25">
      <c r="A519" s="125" t="s">
        <v>811</v>
      </c>
      <c r="B519" s="129" t="s">
        <v>790</v>
      </c>
      <c r="C519" s="152" t="s">
        <v>13</v>
      </c>
      <c r="D519" s="126" t="s">
        <v>133</v>
      </c>
      <c r="E519" s="133">
        <v>3</v>
      </c>
      <c r="F519" s="128"/>
      <c r="G519" s="128"/>
      <c r="Q519" s="90"/>
      <c r="R519" s="90"/>
    </row>
    <row r="520" spans="1:18" ht="24" x14ac:dyDescent="0.25">
      <c r="A520" s="125" t="s">
        <v>812</v>
      </c>
      <c r="B520" s="129" t="s">
        <v>813</v>
      </c>
      <c r="C520" s="152" t="s">
        <v>13</v>
      </c>
      <c r="D520" s="126" t="s">
        <v>133</v>
      </c>
      <c r="E520" s="133">
        <v>3</v>
      </c>
      <c r="F520" s="128"/>
      <c r="G520" s="128"/>
      <c r="Q520" s="90"/>
      <c r="R520" s="90"/>
    </row>
    <row r="521" spans="1:18" ht="24" x14ac:dyDescent="0.25">
      <c r="A521" s="125" t="s">
        <v>814</v>
      </c>
      <c r="B521" s="129" t="s">
        <v>815</v>
      </c>
      <c r="C521" s="152" t="s">
        <v>13</v>
      </c>
      <c r="D521" s="126" t="s">
        <v>133</v>
      </c>
      <c r="E521" s="133">
        <v>1</v>
      </c>
      <c r="F521" s="128"/>
      <c r="G521" s="128"/>
      <c r="Q521" s="90"/>
      <c r="R521" s="90"/>
    </row>
    <row r="522" spans="1:18" ht="24" x14ac:dyDescent="0.25">
      <c r="A522" s="125" t="s">
        <v>816</v>
      </c>
      <c r="B522" s="129" t="s">
        <v>796</v>
      </c>
      <c r="C522" s="152" t="s">
        <v>13</v>
      </c>
      <c r="D522" s="126" t="s">
        <v>133</v>
      </c>
      <c r="E522" s="133">
        <v>1</v>
      </c>
      <c r="F522" s="128"/>
      <c r="G522" s="128"/>
      <c r="Q522" s="90"/>
      <c r="R522" s="90"/>
    </row>
    <row r="523" spans="1:18" ht="24" x14ac:dyDescent="0.25">
      <c r="A523" s="125" t="s">
        <v>817</v>
      </c>
      <c r="B523" s="129" t="s">
        <v>818</v>
      </c>
      <c r="C523" s="152" t="s">
        <v>13</v>
      </c>
      <c r="D523" s="126" t="s">
        <v>133</v>
      </c>
      <c r="E523" s="133">
        <v>1</v>
      </c>
      <c r="F523" s="128"/>
      <c r="G523" s="128"/>
      <c r="Q523" s="90"/>
      <c r="R523" s="90"/>
    </row>
    <row r="524" spans="1:18" ht="24" x14ac:dyDescent="0.25">
      <c r="A524" s="125" t="s">
        <v>819</v>
      </c>
      <c r="B524" s="129" t="s">
        <v>800</v>
      </c>
      <c r="C524" s="152" t="s">
        <v>13</v>
      </c>
      <c r="D524" s="126" t="s">
        <v>133</v>
      </c>
      <c r="E524" s="133">
        <v>1</v>
      </c>
      <c r="F524" s="128"/>
      <c r="G524" s="128"/>
      <c r="Q524" s="90"/>
      <c r="R524" s="90"/>
    </row>
    <row r="525" spans="1:18" ht="36" x14ac:dyDescent="0.25">
      <c r="A525" s="125" t="s">
        <v>820</v>
      </c>
      <c r="B525" s="129" t="s">
        <v>802</v>
      </c>
      <c r="C525" s="152" t="s">
        <v>13</v>
      </c>
      <c r="D525" s="126" t="s">
        <v>133</v>
      </c>
      <c r="E525" s="133">
        <v>1</v>
      </c>
      <c r="F525" s="128"/>
      <c r="G525" s="128"/>
      <c r="Q525" s="90"/>
      <c r="R525" s="90"/>
    </row>
    <row r="526" spans="1:18" ht="36" x14ac:dyDescent="0.25">
      <c r="A526" s="125" t="s">
        <v>821</v>
      </c>
      <c r="B526" s="129" t="s">
        <v>804</v>
      </c>
      <c r="C526" s="152" t="s">
        <v>13</v>
      </c>
      <c r="D526" s="126" t="s">
        <v>133</v>
      </c>
      <c r="E526" s="133">
        <v>3</v>
      </c>
      <c r="F526" s="128"/>
      <c r="G526" s="128"/>
      <c r="Q526" s="90"/>
      <c r="R526" s="90"/>
    </row>
    <row r="527" spans="1:18" x14ac:dyDescent="0.25">
      <c r="A527" s="255"/>
      <c r="B527" s="284" t="s">
        <v>1448</v>
      </c>
      <c r="C527" s="266"/>
      <c r="E527" s="267"/>
      <c r="F527" s="268"/>
      <c r="G527" s="128"/>
      <c r="Q527" s="245"/>
      <c r="R527" s="245"/>
    </row>
    <row r="528" spans="1:18" x14ac:dyDescent="0.2">
      <c r="A528" s="286" t="s">
        <v>1454</v>
      </c>
      <c r="B528" s="285"/>
      <c r="C528" s="271"/>
      <c r="D528" s="165" t="s">
        <v>1447</v>
      </c>
      <c r="E528" s="287">
        <v>2</v>
      </c>
      <c r="F528" s="271"/>
      <c r="G528" s="264"/>
      <c r="Q528" s="209"/>
      <c r="R528" s="209"/>
    </row>
    <row r="529" spans="1:18" x14ac:dyDescent="0.2">
      <c r="A529" s="340"/>
      <c r="B529" s="341"/>
      <c r="C529" s="341"/>
      <c r="D529" s="341"/>
      <c r="E529" s="341"/>
      <c r="F529" s="341"/>
      <c r="G529" s="341"/>
    </row>
    <row r="530" spans="1:18" x14ac:dyDescent="0.25">
      <c r="A530" s="122" t="s">
        <v>822</v>
      </c>
      <c r="B530" s="331" t="s">
        <v>823</v>
      </c>
      <c r="C530" s="331"/>
      <c r="D530" s="331"/>
      <c r="E530" s="331"/>
      <c r="F530" s="331"/>
      <c r="G530" s="331"/>
      <c r="H530" s="331"/>
      <c r="I530" s="331"/>
      <c r="J530" s="331"/>
      <c r="K530" s="331"/>
      <c r="L530" s="331"/>
      <c r="M530" s="331"/>
      <c r="N530" s="331"/>
      <c r="O530" s="331"/>
      <c r="P530" s="331"/>
      <c r="Q530" s="331"/>
      <c r="R530" s="331"/>
    </row>
    <row r="531" spans="1:18" ht="60" x14ac:dyDescent="0.25">
      <c r="A531" s="125" t="s">
        <v>824</v>
      </c>
      <c r="B531" s="230" t="s">
        <v>825</v>
      </c>
      <c r="C531" s="231" t="s">
        <v>13</v>
      </c>
      <c r="D531" s="232" t="s">
        <v>784</v>
      </c>
      <c r="E531" s="233">
        <v>44</v>
      </c>
      <c r="F531" s="235"/>
      <c r="G531" s="235"/>
      <c r="Q531" s="90"/>
      <c r="R531" s="90"/>
    </row>
    <row r="532" spans="1:18" ht="60" x14ac:dyDescent="0.25">
      <c r="A532" s="125" t="s">
        <v>826</v>
      </c>
      <c r="B532" s="129" t="s">
        <v>827</v>
      </c>
      <c r="C532" s="152" t="s">
        <v>13</v>
      </c>
      <c r="D532" s="126" t="s">
        <v>784</v>
      </c>
      <c r="E532" s="133">
        <v>17</v>
      </c>
      <c r="F532" s="128"/>
      <c r="G532" s="128"/>
      <c r="Q532" s="90"/>
      <c r="R532" s="90"/>
    </row>
    <row r="533" spans="1:18" ht="60" x14ac:dyDescent="0.25">
      <c r="A533" s="125" t="s">
        <v>828</v>
      </c>
      <c r="B533" s="129" t="s">
        <v>829</v>
      </c>
      <c r="C533" s="152" t="s">
        <v>13</v>
      </c>
      <c r="D533" s="126" t="s">
        <v>784</v>
      </c>
      <c r="E533" s="133">
        <v>3</v>
      </c>
      <c r="F533" s="128"/>
      <c r="G533" s="128"/>
      <c r="Q533" s="90"/>
      <c r="R533" s="90"/>
    </row>
    <row r="534" spans="1:18" ht="60" x14ac:dyDescent="0.25">
      <c r="A534" s="125" t="s">
        <v>830</v>
      </c>
      <c r="B534" s="129" t="s">
        <v>831</v>
      </c>
      <c r="C534" s="152" t="s">
        <v>13</v>
      </c>
      <c r="D534" s="126" t="s">
        <v>784</v>
      </c>
      <c r="E534" s="133">
        <v>34</v>
      </c>
      <c r="F534" s="128"/>
      <c r="G534" s="128"/>
      <c r="Q534" s="90"/>
      <c r="R534" s="90"/>
    </row>
    <row r="535" spans="1:18" ht="36" x14ac:dyDescent="0.25">
      <c r="A535" s="125" t="s">
        <v>832</v>
      </c>
      <c r="B535" s="129" t="s">
        <v>833</v>
      </c>
      <c r="C535" s="152" t="s">
        <v>13</v>
      </c>
      <c r="D535" s="126" t="s">
        <v>784</v>
      </c>
      <c r="E535" s="133">
        <v>8</v>
      </c>
      <c r="F535" s="128"/>
      <c r="G535" s="128"/>
      <c r="Q535" s="90"/>
      <c r="R535" s="90"/>
    </row>
    <row r="536" spans="1:18" ht="48" x14ac:dyDescent="0.25">
      <c r="A536" s="125" t="s">
        <v>834</v>
      </c>
      <c r="B536" s="129" t="s">
        <v>835</v>
      </c>
      <c r="C536" s="152" t="s">
        <v>13</v>
      </c>
      <c r="D536" s="126" t="s">
        <v>784</v>
      </c>
      <c r="E536" s="133">
        <v>14</v>
      </c>
      <c r="F536" s="128"/>
      <c r="G536" s="128"/>
      <c r="Q536" s="90"/>
      <c r="R536" s="90"/>
    </row>
    <row r="537" spans="1:18" ht="48" x14ac:dyDescent="0.25">
      <c r="A537" s="125" t="s">
        <v>836</v>
      </c>
      <c r="B537" s="129" t="s">
        <v>837</v>
      </c>
      <c r="C537" s="152" t="s">
        <v>13</v>
      </c>
      <c r="D537" s="126" t="s">
        <v>784</v>
      </c>
      <c r="E537" s="133">
        <v>18</v>
      </c>
      <c r="F537" s="128"/>
      <c r="G537" s="128"/>
      <c r="Q537" s="90"/>
      <c r="R537" s="90"/>
    </row>
    <row r="538" spans="1:18" ht="48" x14ac:dyDescent="0.25">
      <c r="A538" s="125" t="s">
        <v>838</v>
      </c>
      <c r="B538" s="129" t="s">
        <v>839</v>
      </c>
      <c r="C538" s="152" t="s">
        <v>13</v>
      </c>
      <c r="D538" s="126" t="s">
        <v>784</v>
      </c>
      <c r="E538" s="133">
        <v>4</v>
      </c>
      <c r="F538" s="128"/>
      <c r="G538" s="128"/>
      <c r="Q538" s="90"/>
      <c r="R538" s="90"/>
    </row>
    <row r="539" spans="1:18" ht="48" x14ac:dyDescent="0.25">
      <c r="A539" s="125" t="s">
        <v>840</v>
      </c>
      <c r="B539" s="129" t="s">
        <v>841</v>
      </c>
      <c r="C539" s="152" t="s">
        <v>13</v>
      </c>
      <c r="D539" s="126" t="s">
        <v>784</v>
      </c>
      <c r="E539" s="133">
        <v>11</v>
      </c>
      <c r="F539" s="128"/>
      <c r="G539" s="128"/>
      <c r="Q539" s="90"/>
      <c r="R539" s="90"/>
    </row>
    <row r="540" spans="1:18" x14ac:dyDescent="0.2">
      <c r="A540" s="336" t="s">
        <v>842</v>
      </c>
      <c r="B540" s="337"/>
      <c r="C540" s="337"/>
      <c r="D540" s="337"/>
      <c r="E540" s="337"/>
      <c r="F540" s="337"/>
      <c r="G540" s="264"/>
      <c r="Q540" s="209"/>
      <c r="R540" s="209"/>
    </row>
    <row r="541" spans="1:18" x14ac:dyDescent="0.2">
      <c r="A541" s="340"/>
      <c r="B541" s="341"/>
      <c r="C541" s="341"/>
      <c r="D541" s="341"/>
      <c r="E541" s="341"/>
      <c r="F541" s="341"/>
      <c r="G541" s="341"/>
    </row>
    <row r="542" spans="1:18" x14ac:dyDescent="0.25">
      <c r="A542" s="122" t="s">
        <v>843</v>
      </c>
      <c r="B542" s="323" t="s">
        <v>844</v>
      </c>
      <c r="C542" s="338"/>
      <c r="D542" s="338"/>
      <c r="E542" s="338"/>
      <c r="F542" s="338"/>
      <c r="G542" s="338"/>
      <c r="H542" s="338"/>
      <c r="I542" s="338"/>
      <c r="J542" s="338"/>
      <c r="K542" s="338"/>
      <c r="L542" s="338"/>
      <c r="M542" s="338"/>
      <c r="N542" s="338"/>
      <c r="O542" s="338"/>
      <c r="P542" s="338"/>
      <c r="Q542" s="338"/>
      <c r="R542" s="339"/>
    </row>
    <row r="543" spans="1:18" ht="36" x14ac:dyDescent="0.25">
      <c r="A543" s="125" t="s">
        <v>845</v>
      </c>
      <c r="B543" s="230" t="s">
        <v>846</v>
      </c>
      <c r="C543" s="230"/>
      <c r="D543" s="232" t="s">
        <v>164</v>
      </c>
      <c r="E543" s="233">
        <v>2250</v>
      </c>
      <c r="F543" s="235"/>
      <c r="G543" s="235"/>
      <c r="Q543" s="90"/>
      <c r="R543" s="90"/>
    </row>
    <row r="544" spans="1:18" ht="36" x14ac:dyDescent="0.25">
      <c r="A544" s="125" t="s">
        <v>847</v>
      </c>
      <c r="B544" s="129" t="s">
        <v>848</v>
      </c>
      <c r="C544" s="129"/>
      <c r="D544" s="126" t="s">
        <v>164</v>
      </c>
      <c r="E544" s="133">
        <v>450</v>
      </c>
      <c r="F544" s="128"/>
      <c r="G544" s="128"/>
      <c r="Q544" s="90"/>
      <c r="R544" s="90"/>
    </row>
    <row r="545" spans="1:18" ht="24" x14ac:dyDescent="0.25">
      <c r="A545" s="125" t="s">
        <v>849</v>
      </c>
      <c r="B545" s="129" t="s">
        <v>850</v>
      </c>
      <c r="C545" s="129"/>
      <c r="D545" s="126" t="s">
        <v>133</v>
      </c>
      <c r="E545" s="133">
        <v>400</v>
      </c>
      <c r="F545" s="128"/>
      <c r="G545" s="128"/>
      <c r="Q545" s="90"/>
      <c r="R545" s="90"/>
    </row>
    <row r="546" spans="1:18" x14ac:dyDescent="0.2">
      <c r="A546" s="334" t="s">
        <v>851</v>
      </c>
      <c r="B546" s="335"/>
      <c r="C546" s="335"/>
      <c r="D546" s="335"/>
      <c r="E546" s="335"/>
      <c r="F546" s="335"/>
      <c r="G546" s="132"/>
      <c r="Q546" s="209"/>
      <c r="R546" s="209"/>
    </row>
    <row r="547" spans="1:18" x14ac:dyDescent="0.2">
      <c r="A547" s="340"/>
      <c r="B547" s="341"/>
      <c r="C547" s="341"/>
      <c r="D547" s="341"/>
      <c r="E547" s="341"/>
      <c r="F547" s="341"/>
      <c r="G547" s="341"/>
    </row>
    <row r="548" spans="1:18" x14ac:dyDescent="0.25">
      <c r="A548" s="122" t="s">
        <v>852</v>
      </c>
      <c r="B548" s="342" t="s">
        <v>853</v>
      </c>
      <c r="C548" s="342"/>
      <c r="D548" s="342"/>
      <c r="E548" s="342"/>
      <c r="F548" s="342"/>
      <c r="G548" s="342"/>
      <c r="H548" s="210"/>
      <c r="I548" s="210"/>
      <c r="J548" s="210"/>
      <c r="K548" s="210"/>
      <c r="L548" s="210"/>
      <c r="M548" s="210"/>
      <c r="N548" s="210"/>
      <c r="O548" s="210"/>
      <c r="P548" s="210"/>
      <c r="Q548" s="210"/>
      <c r="R548" s="210"/>
    </row>
    <row r="549" spans="1:18" ht="24" x14ac:dyDescent="0.25">
      <c r="A549" s="125" t="s">
        <v>854</v>
      </c>
      <c r="B549" s="230" t="s">
        <v>855</v>
      </c>
      <c r="C549" s="231" t="s">
        <v>13</v>
      </c>
      <c r="D549" s="232" t="s">
        <v>133</v>
      </c>
      <c r="E549" s="233">
        <v>1</v>
      </c>
      <c r="F549" s="235"/>
      <c r="G549" s="235"/>
      <c r="Q549" s="90"/>
      <c r="R549" s="90"/>
    </row>
    <row r="550" spans="1:18" ht="24" x14ac:dyDescent="0.25">
      <c r="A550" s="125" t="s">
        <v>856</v>
      </c>
      <c r="B550" s="129" t="s">
        <v>857</v>
      </c>
      <c r="C550" s="152" t="s">
        <v>13</v>
      </c>
      <c r="D550" s="126" t="s">
        <v>133</v>
      </c>
      <c r="E550" s="133">
        <v>1</v>
      </c>
      <c r="F550" s="128"/>
      <c r="G550" s="128"/>
      <c r="Q550" s="90"/>
      <c r="R550" s="90"/>
    </row>
    <row r="551" spans="1:18" ht="24" x14ac:dyDescent="0.25">
      <c r="A551" s="125" t="s">
        <v>858</v>
      </c>
      <c r="B551" s="129" t="s">
        <v>859</v>
      </c>
      <c r="C551" s="152" t="s">
        <v>13</v>
      </c>
      <c r="D551" s="126" t="s">
        <v>133</v>
      </c>
      <c r="E551" s="133">
        <v>1</v>
      </c>
      <c r="F551" s="128"/>
      <c r="G551" s="128"/>
      <c r="Q551" s="90"/>
      <c r="R551" s="90"/>
    </row>
    <row r="552" spans="1:18" x14ac:dyDescent="0.2">
      <c r="A552" s="336" t="s">
        <v>860</v>
      </c>
      <c r="B552" s="337"/>
      <c r="C552" s="337"/>
      <c r="D552" s="337"/>
      <c r="E552" s="337"/>
      <c r="F552" s="337"/>
      <c r="G552" s="264"/>
      <c r="Q552" s="209"/>
      <c r="R552" s="209"/>
    </row>
    <row r="553" spans="1:18" x14ac:dyDescent="0.2">
      <c r="A553" s="135"/>
      <c r="B553" s="136"/>
      <c r="C553" s="136"/>
      <c r="D553" s="136"/>
      <c r="E553" s="136"/>
      <c r="F553" s="137"/>
      <c r="G553" s="137"/>
    </row>
    <row r="554" spans="1:18" x14ac:dyDescent="0.2">
      <c r="A554" s="135"/>
      <c r="B554" s="136"/>
      <c r="C554" s="136"/>
      <c r="D554" s="136"/>
      <c r="E554" s="136"/>
      <c r="F554" s="137"/>
      <c r="G554" s="137"/>
    </row>
    <row r="555" spans="1:18" x14ac:dyDescent="0.25">
      <c r="A555" s="122" t="s">
        <v>861</v>
      </c>
      <c r="B555" s="323" t="s">
        <v>862</v>
      </c>
      <c r="C555" s="338"/>
      <c r="D555" s="338"/>
      <c r="E555" s="338"/>
      <c r="F555" s="338"/>
      <c r="G555" s="338"/>
      <c r="H555" s="338"/>
      <c r="I555" s="338"/>
      <c r="J555" s="338"/>
      <c r="K555" s="338"/>
      <c r="L555" s="338"/>
      <c r="M555" s="338"/>
      <c r="N555" s="338"/>
      <c r="O555" s="338"/>
      <c r="P555" s="338"/>
      <c r="Q555" s="338"/>
      <c r="R555" s="339"/>
    </row>
    <row r="556" spans="1:18" ht="84" x14ac:dyDescent="0.25">
      <c r="A556" s="125" t="s">
        <v>863</v>
      </c>
      <c r="B556" s="236" t="s">
        <v>1374</v>
      </c>
      <c r="C556" s="231" t="s">
        <v>1375</v>
      </c>
      <c r="D556" s="232" t="s">
        <v>864</v>
      </c>
      <c r="E556" s="237">
        <v>1</v>
      </c>
      <c r="F556" s="235"/>
      <c r="G556" s="235"/>
      <c r="Q556" s="90"/>
      <c r="R556" s="90"/>
    </row>
    <row r="557" spans="1:18" ht="84" x14ac:dyDescent="0.25">
      <c r="A557" s="125" t="s">
        <v>865</v>
      </c>
      <c r="B557" s="138" t="s">
        <v>866</v>
      </c>
      <c r="C557" s="152" t="s">
        <v>13</v>
      </c>
      <c r="D557" s="126" t="s">
        <v>864</v>
      </c>
      <c r="E557" s="131">
        <v>3</v>
      </c>
      <c r="F557" s="128"/>
      <c r="G557" s="128"/>
      <c r="Q557" s="90"/>
      <c r="R557" s="90"/>
    </row>
    <row r="558" spans="1:18" ht="84" x14ac:dyDescent="0.25">
      <c r="A558" s="125" t="s">
        <v>867</v>
      </c>
      <c r="B558" s="138" t="s">
        <v>868</v>
      </c>
      <c r="C558" s="152" t="s">
        <v>13</v>
      </c>
      <c r="D558" s="126" t="s">
        <v>864</v>
      </c>
      <c r="E558" s="131">
        <v>2</v>
      </c>
      <c r="F558" s="128"/>
      <c r="G558" s="128"/>
      <c r="Q558" s="90"/>
      <c r="R558" s="90"/>
    </row>
    <row r="559" spans="1:18" x14ac:dyDescent="0.2">
      <c r="A559" s="336" t="s">
        <v>869</v>
      </c>
      <c r="B559" s="337"/>
      <c r="C559" s="337"/>
      <c r="D559" s="337"/>
      <c r="E559" s="337"/>
      <c r="F559" s="337"/>
      <c r="G559" s="264"/>
      <c r="Q559" s="209"/>
      <c r="R559" s="209"/>
    </row>
    <row r="560" spans="1:18" x14ac:dyDescent="0.2">
      <c r="A560" s="135"/>
      <c r="B560" s="136"/>
      <c r="C560" s="136"/>
      <c r="D560" s="136"/>
      <c r="E560" s="136"/>
      <c r="F560" s="137"/>
      <c r="G560" s="137"/>
    </row>
    <row r="561" spans="1:18" ht="15" x14ac:dyDescent="0.25">
      <c r="A561" s="139" t="s">
        <v>870</v>
      </c>
      <c r="B561" s="322" t="s">
        <v>871</v>
      </c>
      <c r="C561" s="320"/>
      <c r="D561" s="320"/>
      <c r="E561" s="320"/>
      <c r="F561" s="321"/>
      <c r="G561" s="272"/>
      <c r="Q561" s="209"/>
      <c r="R561" s="209"/>
    </row>
    <row r="562" spans="1:18" x14ac:dyDescent="0.2">
      <c r="A562" s="135"/>
      <c r="B562" s="136"/>
      <c r="C562" s="136"/>
      <c r="D562" s="136"/>
      <c r="E562" s="136"/>
      <c r="F562" s="137"/>
      <c r="G562" s="137"/>
    </row>
    <row r="563" spans="1:18" x14ac:dyDescent="0.2">
      <c r="A563" s="140" t="s">
        <v>872</v>
      </c>
      <c r="B563" s="326" t="s">
        <v>873</v>
      </c>
      <c r="C563" s="326"/>
      <c r="D563" s="326"/>
      <c r="E563" s="326"/>
      <c r="F563" s="326"/>
      <c r="G563" s="326"/>
      <c r="H563" s="326"/>
      <c r="I563" s="326"/>
      <c r="J563" s="326"/>
      <c r="K563" s="326"/>
      <c r="L563" s="326"/>
      <c r="M563" s="326"/>
      <c r="N563" s="326"/>
      <c r="O563" s="326"/>
      <c r="P563" s="326"/>
      <c r="Q563" s="326"/>
      <c r="R563" s="326"/>
    </row>
    <row r="564" spans="1:18" x14ac:dyDescent="0.2">
      <c r="A564" s="135"/>
      <c r="B564" s="136"/>
      <c r="C564" s="136"/>
      <c r="D564" s="136"/>
      <c r="E564" s="136"/>
      <c r="F564" s="137"/>
      <c r="G564" s="137"/>
    </row>
    <row r="565" spans="1:18" x14ac:dyDescent="0.25">
      <c r="A565" s="122" t="s">
        <v>874</v>
      </c>
      <c r="B565" s="331" t="s">
        <v>875</v>
      </c>
      <c r="C565" s="331"/>
      <c r="D565" s="331"/>
      <c r="E565" s="331"/>
      <c r="F565" s="331"/>
      <c r="G565" s="331"/>
      <c r="H565" s="331"/>
      <c r="I565" s="331"/>
      <c r="J565" s="331"/>
      <c r="K565" s="331"/>
      <c r="L565" s="331"/>
      <c r="M565" s="331"/>
      <c r="N565" s="331"/>
      <c r="O565" s="331"/>
      <c r="P565" s="331"/>
      <c r="Q565" s="331"/>
      <c r="R565" s="331"/>
    </row>
    <row r="566" spans="1:18" ht="72" x14ac:dyDescent="0.25">
      <c r="A566" s="125" t="s">
        <v>876</v>
      </c>
      <c r="B566" s="230" t="s">
        <v>877</v>
      </c>
      <c r="C566" s="231" t="s">
        <v>13</v>
      </c>
      <c r="D566" s="232" t="s">
        <v>864</v>
      </c>
      <c r="E566" s="238">
        <v>1</v>
      </c>
      <c r="F566" s="235"/>
      <c r="G566" s="235"/>
      <c r="Q566" s="90"/>
      <c r="R566" s="90"/>
    </row>
    <row r="567" spans="1:18" ht="72" x14ac:dyDescent="0.25">
      <c r="A567" s="125" t="s">
        <v>878</v>
      </c>
      <c r="B567" s="129" t="s">
        <v>879</v>
      </c>
      <c r="C567" s="152" t="s">
        <v>13</v>
      </c>
      <c r="D567" s="126" t="s">
        <v>864</v>
      </c>
      <c r="E567" s="130">
        <v>4</v>
      </c>
      <c r="F567" s="128"/>
      <c r="G567" s="128"/>
      <c r="Q567" s="90"/>
      <c r="R567" s="90"/>
    </row>
    <row r="568" spans="1:18" ht="36" x14ac:dyDescent="0.25">
      <c r="A568" s="125" t="s">
        <v>880</v>
      </c>
      <c r="B568" s="129" t="s">
        <v>881</v>
      </c>
      <c r="C568" s="152" t="s">
        <v>13</v>
      </c>
      <c r="D568" s="126" t="s">
        <v>864</v>
      </c>
      <c r="E568" s="130">
        <v>5</v>
      </c>
      <c r="F568" s="128"/>
      <c r="G568" s="128"/>
      <c r="Q568" s="90"/>
      <c r="R568" s="90"/>
    </row>
    <row r="569" spans="1:18" ht="108" x14ac:dyDescent="0.25">
      <c r="A569" s="125" t="s">
        <v>882</v>
      </c>
      <c r="B569" s="129" t="s">
        <v>883</v>
      </c>
      <c r="C569" s="152" t="s">
        <v>13</v>
      </c>
      <c r="D569" s="126" t="s">
        <v>864</v>
      </c>
      <c r="E569" s="141">
        <v>1</v>
      </c>
      <c r="F569" s="128"/>
      <c r="G569" s="128"/>
      <c r="Q569" s="90"/>
      <c r="R569" s="90"/>
    </row>
    <row r="570" spans="1:18" ht="60" x14ac:dyDescent="0.25">
      <c r="A570" s="125" t="s">
        <v>884</v>
      </c>
      <c r="B570" s="129" t="s">
        <v>885</v>
      </c>
      <c r="C570" s="152" t="s">
        <v>13</v>
      </c>
      <c r="D570" s="126" t="s">
        <v>864</v>
      </c>
      <c r="E570" s="142">
        <v>1</v>
      </c>
      <c r="F570" s="128"/>
      <c r="G570" s="128"/>
      <c r="Q570" s="90"/>
      <c r="R570" s="90"/>
    </row>
    <row r="571" spans="1:18" ht="60" x14ac:dyDescent="0.25">
      <c r="A571" s="125" t="s">
        <v>886</v>
      </c>
      <c r="B571" s="143" t="s">
        <v>887</v>
      </c>
      <c r="C571" s="152" t="s">
        <v>13</v>
      </c>
      <c r="D571" s="126" t="s">
        <v>864</v>
      </c>
      <c r="E571" s="142">
        <v>2</v>
      </c>
      <c r="F571" s="128"/>
      <c r="G571" s="128"/>
      <c r="Q571" s="90"/>
      <c r="R571" s="90"/>
    </row>
    <row r="572" spans="1:18" ht="72" x14ac:dyDescent="0.25">
      <c r="A572" s="125" t="s">
        <v>888</v>
      </c>
      <c r="B572" s="143" t="s">
        <v>889</v>
      </c>
      <c r="C572" s="152" t="s">
        <v>13</v>
      </c>
      <c r="D572" s="126" t="s">
        <v>864</v>
      </c>
      <c r="E572" s="142">
        <v>1</v>
      </c>
      <c r="F572" s="128"/>
      <c r="G572" s="128"/>
      <c r="Q572" s="90"/>
      <c r="R572" s="90"/>
    </row>
    <row r="573" spans="1:18" ht="72" x14ac:dyDescent="0.25">
      <c r="A573" s="125" t="s">
        <v>890</v>
      </c>
      <c r="B573" s="144" t="s">
        <v>891</v>
      </c>
      <c r="C573" s="152" t="s">
        <v>13</v>
      </c>
      <c r="D573" s="126" t="s">
        <v>864</v>
      </c>
      <c r="E573" s="142">
        <v>1</v>
      </c>
      <c r="F573" s="128"/>
      <c r="G573" s="128"/>
      <c r="Q573" s="90"/>
      <c r="R573" s="90"/>
    </row>
    <row r="574" spans="1:18" ht="72" x14ac:dyDescent="0.25">
      <c r="A574" s="125" t="s">
        <v>892</v>
      </c>
      <c r="B574" s="144" t="s">
        <v>893</v>
      </c>
      <c r="C574" s="152" t="s">
        <v>13</v>
      </c>
      <c r="D574" s="126" t="s">
        <v>864</v>
      </c>
      <c r="E574" s="142">
        <v>1</v>
      </c>
      <c r="F574" s="128"/>
      <c r="G574" s="128"/>
      <c r="Q574" s="90"/>
      <c r="R574" s="90"/>
    </row>
    <row r="575" spans="1:18" ht="60" x14ac:dyDescent="0.25">
      <c r="A575" s="125" t="s">
        <v>894</v>
      </c>
      <c r="B575" s="129" t="s">
        <v>895</v>
      </c>
      <c r="C575" s="152" t="s">
        <v>13</v>
      </c>
      <c r="D575" s="126" t="s">
        <v>864</v>
      </c>
      <c r="E575" s="130">
        <v>1</v>
      </c>
      <c r="F575" s="128"/>
      <c r="G575" s="128"/>
      <c r="Q575" s="90"/>
      <c r="R575" s="90"/>
    </row>
    <row r="576" spans="1:18" ht="24" x14ac:dyDescent="0.25">
      <c r="A576" s="125" t="s">
        <v>896</v>
      </c>
      <c r="B576" s="129" t="s">
        <v>897</v>
      </c>
      <c r="C576" s="152" t="s">
        <v>13</v>
      </c>
      <c r="D576" s="126" t="s">
        <v>864</v>
      </c>
      <c r="E576" s="130">
        <v>1</v>
      </c>
      <c r="F576" s="128"/>
      <c r="G576" s="128"/>
      <c r="Q576" s="90"/>
      <c r="R576" s="90"/>
    </row>
    <row r="577" spans="1:18" ht="36" x14ac:dyDescent="0.25">
      <c r="A577" s="125" t="s">
        <v>898</v>
      </c>
      <c r="B577" s="129" t="s">
        <v>899</v>
      </c>
      <c r="C577" s="152" t="s">
        <v>13</v>
      </c>
      <c r="D577" s="126" t="s">
        <v>864</v>
      </c>
      <c r="E577" s="130">
        <v>11</v>
      </c>
      <c r="F577" s="128"/>
      <c r="G577" s="128"/>
      <c r="Q577" s="90"/>
      <c r="R577" s="90"/>
    </row>
    <row r="578" spans="1:18" ht="36" x14ac:dyDescent="0.25">
      <c r="A578" s="125" t="s">
        <v>900</v>
      </c>
      <c r="B578" s="129" t="s">
        <v>901</v>
      </c>
      <c r="C578" s="152" t="s">
        <v>13</v>
      </c>
      <c r="D578" s="126" t="s">
        <v>864</v>
      </c>
      <c r="E578" s="130">
        <v>2</v>
      </c>
      <c r="F578" s="128"/>
      <c r="G578" s="128"/>
      <c r="Q578" s="90"/>
      <c r="R578" s="90"/>
    </row>
    <row r="579" spans="1:18" ht="36" x14ac:dyDescent="0.25">
      <c r="A579" s="125" t="s">
        <v>902</v>
      </c>
      <c r="B579" s="129" t="s">
        <v>903</v>
      </c>
      <c r="C579" s="152" t="s">
        <v>13</v>
      </c>
      <c r="D579" s="126" t="s">
        <v>864</v>
      </c>
      <c r="E579" s="130">
        <v>1</v>
      </c>
      <c r="F579" s="128"/>
      <c r="G579" s="128"/>
      <c r="Q579" s="90"/>
      <c r="R579" s="90"/>
    </row>
    <row r="580" spans="1:18" ht="36" x14ac:dyDescent="0.25">
      <c r="A580" s="125" t="s">
        <v>904</v>
      </c>
      <c r="B580" s="129" t="s">
        <v>905</v>
      </c>
      <c r="C580" s="152" t="s">
        <v>13</v>
      </c>
      <c r="D580" s="126" t="s">
        <v>864</v>
      </c>
      <c r="E580" s="130">
        <v>3</v>
      </c>
      <c r="F580" s="128"/>
      <c r="G580" s="128"/>
      <c r="Q580" s="90"/>
      <c r="R580" s="90"/>
    </row>
    <row r="581" spans="1:18" ht="48" x14ac:dyDescent="0.25">
      <c r="A581" s="125" t="s">
        <v>906</v>
      </c>
      <c r="B581" s="129" t="s">
        <v>907</v>
      </c>
      <c r="C581" s="152" t="s">
        <v>13</v>
      </c>
      <c r="D581" s="126" t="s">
        <v>864</v>
      </c>
      <c r="E581" s="130">
        <v>1</v>
      </c>
      <c r="F581" s="128"/>
      <c r="G581" s="128"/>
      <c r="Q581" s="90"/>
      <c r="R581" s="90"/>
    </row>
    <row r="582" spans="1:18" ht="48" x14ac:dyDescent="0.25">
      <c r="A582" s="125" t="s">
        <v>908</v>
      </c>
      <c r="B582" s="129" t="s">
        <v>909</v>
      </c>
      <c r="C582" s="152" t="s">
        <v>13</v>
      </c>
      <c r="D582" s="126" t="s">
        <v>864</v>
      </c>
      <c r="E582" s="130">
        <v>1</v>
      </c>
      <c r="F582" s="128"/>
      <c r="G582" s="128"/>
      <c r="Q582" s="90"/>
      <c r="R582" s="90"/>
    </row>
    <row r="583" spans="1:18" ht="24" x14ac:dyDescent="0.25">
      <c r="A583" s="125" t="s">
        <v>910</v>
      </c>
      <c r="B583" s="129" t="s">
        <v>911</v>
      </c>
      <c r="C583" s="152" t="s">
        <v>13</v>
      </c>
      <c r="D583" s="126" t="s">
        <v>864</v>
      </c>
      <c r="E583" s="130">
        <v>1</v>
      </c>
      <c r="F583" s="128"/>
      <c r="G583" s="128"/>
      <c r="Q583" s="90"/>
      <c r="R583" s="90"/>
    </row>
    <row r="584" spans="1:18" ht="24" x14ac:dyDescent="0.25">
      <c r="A584" s="125" t="s">
        <v>912</v>
      </c>
      <c r="B584" s="129" t="s">
        <v>913</v>
      </c>
      <c r="C584" s="152" t="s">
        <v>13</v>
      </c>
      <c r="D584" s="126" t="s">
        <v>864</v>
      </c>
      <c r="E584" s="130">
        <v>1</v>
      </c>
      <c r="F584" s="128"/>
      <c r="G584" s="128"/>
      <c r="Q584" s="90"/>
      <c r="R584" s="90"/>
    </row>
    <row r="585" spans="1:18" ht="24" x14ac:dyDescent="0.25">
      <c r="A585" s="125" t="s">
        <v>914</v>
      </c>
      <c r="B585" s="129" t="s">
        <v>897</v>
      </c>
      <c r="C585" s="152" t="s">
        <v>13</v>
      </c>
      <c r="D585" s="126" t="s">
        <v>864</v>
      </c>
      <c r="E585" s="130">
        <v>1</v>
      </c>
      <c r="F585" s="128"/>
      <c r="G585" s="128"/>
      <c r="Q585" s="90"/>
      <c r="R585" s="90"/>
    </row>
    <row r="586" spans="1:18" ht="24" x14ac:dyDescent="0.25">
      <c r="A586" s="125" t="s">
        <v>915</v>
      </c>
      <c r="B586" s="129" t="s">
        <v>916</v>
      </c>
      <c r="C586" s="152" t="s">
        <v>13</v>
      </c>
      <c r="D586" s="126" t="s">
        <v>864</v>
      </c>
      <c r="E586" s="130">
        <v>4</v>
      </c>
      <c r="F586" s="128"/>
      <c r="G586" s="128"/>
      <c r="Q586" s="90"/>
      <c r="R586" s="90"/>
    </row>
    <row r="587" spans="1:18" ht="24" x14ac:dyDescent="0.25">
      <c r="A587" s="125" t="s">
        <v>917</v>
      </c>
      <c r="B587" s="129" t="s">
        <v>918</v>
      </c>
      <c r="C587" s="152" t="s">
        <v>13</v>
      </c>
      <c r="D587" s="126" t="s">
        <v>864</v>
      </c>
      <c r="E587" s="130">
        <v>1</v>
      </c>
      <c r="F587" s="128"/>
      <c r="G587" s="128"/>
      <c r="Q587" s="90"/>
      <c r="R587" s="90"/>
    </row>
    <row r="588" spans="1:18" ht="24" x14ac:dyDescent="0.25">
      <c r="A588" s="125" t="s">
        <v>919</v>
      </c>
      <c r="B588" s="129" t="s">
        <v>920</v>
      </c>
      <c r="C588" s="152" t="s">
        <v>13</v>
      </c>
      <c r="D588" s="126" t="s">
        <v>864</v>
      </c>
      <c r="E588" s="130">
        <v>2</v>
      </c>
      <c r="F588" s="128"/>
      <c r="G588" s="128"/>
      <c r="Q588" s="90"/>
      <c r="R588" s="90"/>
    </row>
    <row r="589" spans="1:18" ht="24" x14ac:dyDescent="0.25">
      <c r="A589" s="125" t="s">
        <v>921</v>
      </c>
      <c r="B589" s="129" t="s">
        <v>922</v>
      </c>
      <c r="C589" s="152" t="s">
        <v>13</v>
      </c>
      <c r="D589" s="126" t="s">
        <v>864</v>
      </c>
      <c r="E589" s="130">
        <v>4</v>
      </c>
      <c r="F589" s="128"/>
      <c r="G589" s="128"/>
      <c r="Q589" s="90"/>
      <c r="R589" s="90"/>
    </row>
    <row r="590" spans="1:18" ht="24" x14ac:dyDescent="0.25">
      <c r="A590" s="125" t="s">
        <v>923</v>
      </c>
      <c r="B590" s="129" t="s">
        <v>924</v>
      </c>
      <c r="C590" s="152" t="s">
        <v>13</v>
      </c>
      <c r="D590" s="126" t="s">
        <v>864</v>
      </c>
      <c r="E590" s="130">
        <v>2</v>
      </c>
      <c r="F590" s="128"/>
      <c r="G590" s="128"/>
      <c r="Q590" s="90"/>
      <c r="R590" s="90"/>
    </row>
    <row r="591" spans="1:18" ht="24" x14ac:dyDescent="0.25">
      <c r="A591" s="125" t="s">
        <v>925</v>
      </c>
      <c r="B591" s="129" t="s">
        <v>926</v>
      </c>
      <c r="C591" s="152" t="s">
        <v>13</v>
      </c>
      <c r="D591" s="126" t="s">
        <v>864</v>
      </c>
      <c r="E591" s="130">
        <v>2</v>
      </c>
      <c r="F591" s="128"/>
      <c r="G591" s="128"/>
      <c r="Q591" s="90"/>
      <c r="R591" s="90"/>
    </row>
    <row r="592" spans="1:18" ht="24" x14ac:dyDescent="0.25">
      <c r="A592" s="125" t="s">
        <v>927</v>
      </c>
      <c r="B592" s="129" t="s">
        <v>928</v>
      </c>
      <c r="C592" s="152" t="s">
        <v>13</v>
      </c>
      <c r="D592" s="126" t="s">
        <v>864</v>
      </c>
      <c r="E592" s="130">
        <v>2</v>
      </c>
      <c r="F592" s="128"/>
      <c r="G592" s="128"/>
      <c r="Q592" s="90"/>
      <c r="R592" s="90"/>
    </row>
    <row r="593" spans="1:18" ht="48" x14ac:dyDescent="0.25">
      <c r="A593" s="125" t="s">
        <v>929</v>
      </c>
      <c r="B593" s="129" t="s">
        <v>930</v>
      </c>
      <c r="C593" s="152" t="s">
        <v>13</v>
      </c>
      <c r="D593" s="126" t="s">
        <v>864</v>
      </c>
      <c r="E593" s="130">
        <v>3</v>
      </c>
      <c r="F593" s="128"/>
      <c r="G593" s="128"/>
      <c r="Q593" s="90"/>
      <c r="R593" s="90"/>
    </row>
    <row r="594" spans="1:18" ht="24" x14ac:dyDescent="0.25">
      <c r="A594" s="125" t="s">
        <v>931</v>
      </c>
      <c r="B594" s="129" t="s">
        <v>932</v>
      </c>
      <c r="C594" s="152" t="s">
        <v>13</v>
      </c>
      <c r="D594" s="126" t="s">
        <v>864</v>
      </c>
      <c r="E594" s="130">
        <v>19</v>
      </c>
      <c r="F594" s="128"/>
      <c r="G594" s="128"/>
      <c r="Q594" s="90"/>
      <c r="R594" s="90"/>
    </row>
    <row r="595" spans="1:18" ht="24" x14ac:dyDescent="0.25">
      <c r="A595" s="125" t="s">
        <v>933</v>
      </c>
      <c r="B595" s="129" t="s">
        <v>934</v>
      </c>
      <c r="C595" s="152" t="s">
        <v>13</v>
      </c>
      <c r="D595" s="126" t="s">
        <v>864</v>
      </c>
      <c r="E595" s="130">
        <v>32</v>
      </c>
      <c r="F595" s="128"/>
      <c r="G595" s="128"/>
      <c r="Q595" s="90"/>
      <c r="R595" s="90"/>
    </row>
    <row r="596" spans="1:18" ht="24" x14ac:dyDescent="0.25">
      <c r="A596" s="125" t="s">
        <v>935</v>
      </c>
      <c r="B596" s="129" t="s">
        <v>936</v>
      </c>
      <c r="C596" s="152" t="s">
        <v>13</v>
      </c>
      <c r="D596" s="126" t="s">
        <v>864</v>
      </c>
      <c r="E596" s="130">
        <v>1</v>
      </c>
      <c r="F596" s="128"/>
      <c r="G596" s="128"/>
      <c r="Q596" s="90"/>
      <c r="R596" s="90"/>
    </row>
    <row r="597" spans="1:18" ht="36" x14ac:dyDescent="0.25">
      <c r="A597" s="125" t="s">
        <v>937</v>
      </c>
      <c r="B597" s="129" t="s">
        <v>938</v>
      </c>
      <c r="C597" s="152" t="s">
        <v>13</v>
      </c>
      <c r="D597" s="126" t="s">
        <v>864</v>
      </c>
      <c r="E597" s="130">
        <v>1</v>
      </c>
      <c r="F597" s="128"/>
      <c r="G597" s="128"/>
      <c r="Q597" s="90"/>
      <c r="R597" s="90"/>
    </row>
    <row r="598" spans="1:18" ht="36" x14ac:dyDescent="0.25">
      <c r="A598" s="125" t="s">
        <v>939</v>
      </c>
      <c r="B598" s="129" t="s">
        <v>940</v>
      </c>
      <c r="C598" s="152" t="s">
        <v>13</v>
      </c>
      <c r="D598" s="126" t="s">
        <v>864</v>
      </c>
      <c r="E598" s="130">
        <v>1</v>
      </c>
      <c r="F598" s="128"/>
      <c r="G598" s="128"/>
      <c r="Q598" s="90"/>
      <c r="R598" s="90"/>
    </row>
    <row r="599" spans="1:18" ht="36" x14ac:dyDescent="0.25">
      <c r="A599" s="125" t="s">
        <v>941</v>
      </c>
      <c r="B599" s="129" t="s">
        <v>942</v>
      </c>
      <c r="C599" s="152" t="s">
        <v>13</v>
      </c>
      <c r="D599" s="126" t="s">
        <v>864</v>
      </c>
      <c r="E599" s="130">
        <v>1</v>
      </c>
      <c r="F599" s="128"/>
      <c r="G599" s="128"/>
      <c r="Q599" s="90"/>
      <c r="R599" s="90"/>
    </row>
    <row r="600" spans="1:18" ht="36" x14ac:dyDescent="0.25">
      <c r="A600" s="125" t="s">
        <v>943</v>
      </c>
      <c r="B600" s="129" t="s">
        <v>944</v>
      </c>
      <c r="C600" s="152" t="s">
        <v>13</v>
      </c>
      <c r="D600" s="126" t="s">
        <v>864</v>
      </c>
      <c r="E600" s="130">
        <v>2</v>
      </c>
      <c r="F600" s="128"/>
      <c r="G600" s="128"/>
      <c r="Q600" s="90"/>
      <c r="R600" s="90"/>
    </row>
    <row r="601" spans="1:18" ht="36" x14ac:dyDescent="0.25">
      <c r="A601" s="125" t="s">
        <v>945</v>
      </c>
      <c r="B601" s="129" t="s">
        <v>946</v>
      </c>
      <c r="C601" s="152" t="s">
        <v>13</v>
      </c>
      <c r="D601" s="126" t="s">
        <v>864</v>
      </c>
      <c r="E601" s="130">
        <v>1</v>
      </c>
      <c r="F601" s="128"/>
      <c r="G601" s="128"/>
      <c r="Q601" s="90"/>
      <c r="R601" s="90"/>
    </row>
    <row r="602" spans="1:18" ht="36" x14ac:dyDescent="0.25">
      <c r="A602" s="125" t="s">
        <v>947</v>
      </c>
      <c r="B602" s="129" t="s">
        <v>948</v>
      </c>
      <c r="C602" s="152" t="s">
        <v>13</v>
      </c>
      <c r="D602" s="126" t="s">
        <v>864</v>
      </c>
      <c r="E602" s="130">
        <v>4</v>
      </c>
      <c r="F602" s="128"/>
      <c r="G602" s="128"/>
      <c r="Q602" s="90"/>
      <c r="R602" s="90"/>
    </row>
    <row r="603" spans="1:18" ht="36" x14ac:dyDescent="0.25">
      <c r="A603" s="125" t="s">
        <v>949</v>
      </c>
      <c r="B603" s="129" t="s">
        <v>950</v>
      </c>
      <c r="C603" s="152" t="s">
        <v>13</v>
      </c>
      <c r="D603" s="126" t="s">
        <v>864</v>
      </c>
      <c r="E603" s="130">
        <v>16</v>
      </c>
      <c r="F603" s="128"/>
      <c r="G603" s="128"/>
      <c r="Q603" s="90"/>
      <c r="R603" s="90"/>
    </row>
    <row r="604" spans="1:18" ht="60" x14ac:dyDescent="0.25">
      <c r="A604" s="125" t="s">
        <v>951</v>
      </c>
      <c r="B604" s="129" t="s">
        <v>952</v>
      </c>
      <c r="C604" s="152" t="s">
        <v>13</v>
      </c>
      <c r="D604" s="126" t="s">
        <v>864</v>
      </c>
      <c r="E604" s="130">
        <v>1</v>
      </c>
      <c r="F604" s="128"/>
      <c r="G604" s="128"/>
      <c r="Q604" s="90"/>
      <c r="R604" s="90"/>
    </row>
    <row r="605" spans="1:18" ht="60" x14ac:dyDescent="0.25">
      <c r="A605" s="125" t="s">
        <v>953</v>
      </c>
      <c r="B605" s="129" t="s">
        <v>954</v>
      </c>
      <c r="C605" s="152" t="s">
        <v>13</v>
      </c>
      <c r="D605" s="126" t="s">
        <v>864</v>
      </c>
      <c r="E605" s="130">
        <v>1</v>
      </c>
      <c r="F605" s="128"/>
      <c r="G605" s="128"/>
      <c r="Q605" s="90"/>
      <c r="R605" s="90"/>
    </row>
    <row r="606" spans="1:18" ht="36" x14ac:dyDescent="0.25">
      <c r="A606" s="125" t="s">
        <v>955</v>
      </c>
      <c r="B606" s="144" t="s">
        <v>956</v>
      </c>
      <c r="C606" s="152" t="s">
        <v>13</v>
      </c>
      <c r="D606" s="126" t="s">
        <v>864</v>
      </c>
      <c r="E606" s="130">
        <v>1</v>
      </c>
      <c r="F606" s="128"/>
      <c r="G606" s="128"/>
      <c r="Q606" s="90"/>
      <c r="R606" s="90"/>
    </row>
    <row r="607" spans="1:18" ht="72" x14ac:dyDescent="0.25">
      <c r="A607" s="125" t="s">
        <v>957</v>
      </c>
      <c r="B607" s="129" t="s">
        <v>958</v>
      </c>
      <c r="C607" s="152" t="s">
        <v>13</v>
      </c>
      <c r="D607" s="126" t="s">
        <v>864</v>
      </c>
      <c r="E607" s="130">
        <v>1</v>
      </c>
      <c r="F607" s="128"/>
      <c r="G607" s="128"/>
      <c r="Q607" s="90"/>
      <c r="R607" s="90"/>
    </row>
    <row r="608" spans="1:18" ht="48" x14ac:dyDescent="0.25">
      <c r="A608" s="125" t="s">
        <v>959</v>
      </c>
      <c r="B608" s="129" t="s">
        <v>960</v>
      </c>
      <c r="C608" s="152" t="s">
        <v>13</v>
      </c>
      <c r="D608" s="126" t="s">
        <v>864</v>
      </c>
      <c r="E608" s="130">
        <v>1</v>
      </c>
      <c r="F608" s="128"/>
      <c r="G608" s="128"/>
      <c r="Q608" s="90"/>
      <c r="R608" s="90"/>
    </row>
    <row r="609" spans="1:18" ht="48" x14ac:dyDescent="0.25">
      <c r="A609" s="125" t="s">
        <v>961</v>
      </c>
      <c r="B609" s="129" t="s">
        <v>962</v>
      </c>
      <c r="C609" s="152" t="s">
        <v>13</v>
      </c>
      <c r="D609" s="126" t="s">
        <v>864</v>
      </c>
      <c r="E609" s="130">
        <v>1</v>
      </c>
      <c r="F609" s="128"/>
      <c r="G609" s="128"/>
      <c r="Q609" s="90"/>
      <c r="R609" s="90"/>
    </row>
    <row r="610" spans="1:18" ht="84" x14ac:dyDescent="0.25">
      <c r="A610" s="125" t="s">
        <v>963</v>
      </c>
      <c r="B610" s="129" t="s">
        <v>964</v>
      </c>
      <c r="C610" s="152" t="s">
        <v>13</v>
      </c>
      <c r="D610" s="126" t="s">
        <v>864</v>
      </c>
      <c r="E610" s="130">
        <v>2</v>
      </c>
      <c r="F610" s="128"/>
      <c r="G610" s="128"/>
      <c r="Q610" s="90"/>
      <c r="R610" s="90"/>
    </row>
    <row r="611" spans="1:18" ht="36" x14ac:dyDescent="0.25">
      <c r="A611" s="125" t="s">
        <v>965</v>
      </c>
      <c r="B611" s="129" t="s">
        <v>966</v>
      </c>
      <c r="C611" s="152" t="s">
        <v>13</v>
      </c>
      <c r="D611" s="126" t="s">
        <v>864</v>
      </c>
      <c r="E611" s="130">
        <v>1</v>
      </c>
      <c r="F611" s="128"/>
      <c r="G611" s="128"/>
      <c r="Q611" s="90"/>
      <c r="R611" s="90"/>
    </row>
    <row r="612" spans="1:18" ht="24" x14ac:dyDescent="0.25">
      <c r="A612" s="125" t="s">
        <v>967</v>
      </c>
      <c r="B612" s="129" t="s">
        <v>968</v>
      </c>
      <c r="C612" s="152" t="s">
        <v>13</v>
      </c>
      <c r="D612" s="126" t="s">
        <v>864</v>
      </c>
      <c r="E612" s="130">
        <v>1</v>
      </c>
      <c r="F612" s="128"/>
      <c r="G612" s="128"/>
      <c r="Q612" s="90"/>
      <c r="R612" s="90"/>
    </row>
    <row r="613" spans="1:18" ht="60" x14ac:dyDescent="0.25">
      <c r="A613" s="125" t="s">
        <v>969</v>
      </c>
      <c r="B613" s="129" t="s">
        <v>970</v>
      </c>
      <c r="C613" s="152" t="s">
        <v>13</v>
      </c>
      <c r="D613" s="126" t="s">
        <v>864</v>
      </c>
      <c r="E613" s="130">
        <v>1</v>
      </c>
      <c r="F613" s="128"/>
      <c r="G613" s="128"/>
      <c r="Q613" s="90"/>
      <c r="R613" s="90"/>
    </row>
    <row r="614" spans="1:18" ht="60" x14ac:dyDescent="0.25">
      <c r="A614" s="125" t="s">
        <v>971</v>
      </c>
      <c r="B614" s="129" t="s">
        <v>972</v>
      </c>
      <c r="C614" s="152" t="s">
        <v>13</v>
      </c>
      <c r="D614" s="126" t="s">
        <v>864</v>
      </c>
      <c r="E614" s="130">
        <v>1</v>
      </c>
      <c r="F614" s="128"/>
      <c r="G614" s="128"/>
      <c r="Q614" s="90"/>
      <c r="R614" s="90"/>
    </row>
    <row r="615" spans="1:18" ht="60" x14ac:dyDescent="0.25">
      <c r="A615" s="125" t="s">
        <v>973</v>
      </c>
      <c r="B615" s="144" t="s">
        <v>974</v>
      </c>
      <c r="C615" s="152" t="s">
        <v>13</v>
      </c>
      <c r="D615" s="126" t="s">
        <v>864</v>
      </c>
      <c r="E615" s="130">
        <v>1</v>
      </c>
      <c r="F615" s="128"/>
      <c r="G615" s="128"/>
      <c r="Q615" s="90"/>
      <c r="R615" s="90"/>
    </row>
    <row r="616" spans="1:18" ht="48" x14ac:dyDescent="0.25">
      <c r="A616" s="125" t="s">
        <v>975</v>
      </c>
      <c r="B616" s="129" t="s">
        <v>976</v>
      </c>
      <c r="C616" s="152" t="s">
        <v>13</v>
      </c>
      <c r="D616" s="126" t="s">
        <v>864</v>
      </c>
      <c r="E616" s="130">
        <v>1</v>
      </c>
      <c r="F616" s="128"/>
      <c r="G616" s="128"/>
      <c r="Q616" s="90"/>
      <c r="R616" s="90"/>
    </row>
    <row r="617" spans="1:18" ht="48" x14ac:dyDescent="0.25">
      <c r="A617" s="125" t="s">
        <v>977</v>
      </c>
      <c r="B617" s="129" t="s">
        <v>978</v>
      </c>
      <c r="C617" s="152" t="s">
        <v>13</v>
      </c>
      <c r="D617" s="126" t="s">
        <v>864</v>
      </c>
      <c r="E617" s="130">
        <v>1</v>
      </c>
      <c r="F617" s="128"/>
      <c r="G617" s="128"/>
      <c r="Q617" s="90"/>
      <c r="R617" s="90"/>
    </row>
    <row r="618" spans="1:18" ht="36" x14ac:dyDescent="0.25">
      <c r="A618" s="125" t="s">
        <v>979</v>
      </c>
      <c r="B618" s="129" t="s">
        <v>980</v>
      </c>
      <c r="C618" s="152" t="s">
        <v>13</v>
      </c>
      <c r="D618" s="126" t="s">
        <v>864</v>
      </c>
      <c r="E618" s="130">
        <v>1</v>
      </c>
      <c r="F618" s="128"/>
      <c r="G618" s="128"/>
      <c r="Q618" s="90"/>
      <c r="R618" s="90"/>
    </row>
    <row r="619" spans="1:18" ht="48" x14ac:dyDescent="0.25">
      <c r="A619" s="125" t="s">
        <v>981</v>
      </c>
      <c r="B619" s="129" t="s">
        <v>982</v>
      </c>
      <c r="C619" s="152" t="s">
        <v>13</v>
      </c>
      <c r="D619" s="126" t="s">
        <v>864</v>
      </c>
      <c r="E619" s="130">
        <v>3</v>
      </c>
      <c r="F619" s="128"/>
      <c r="G619" s="128"/>
      <c r="Q619" s="90"/>
      <c r="R619" s="90"/>
    </row>
    <row r="620" spans="1:18" ht="48" x14ac:dyDescent="0.25">
      <c r="A620" s="125" t="s">
        <v>983</v>
      </c>
      <c r="B620" s="129" t="s">
        <v>984</v>
      </c>
      <c r="C620" s="152" t="s">
        <v>13</v>
      </c>
      <c r="D620" s="126" t="s">
        <v>864</v>
      </c>
      <c r="E620" s="130">
        <v>4</v>
      </c>
      <c r="F620" s="128"/>
      <c r="G620" s="128"/>
      <c r="Q620" s="90"/>
      <c r="R620" s="90"/>
    </row>
    <row r="621" spans="1:18" ht="48" x14ac:dyDescent="0.25">
      <c r="A621" s="125" t="s">
        <v>985</v>
      </c>
      <c r="B621" s="129" t="s">
        <v>986</v>
      </c>
      <c r="C621" s="152" t="s">
        <v>13</v>
      </c>
      <c r="D621" s="126" t="s">
        <v>864</v>
      </c>
      <c r="E621" s="130">
        <v>41</v>
      </c>
      <c r="F621" s="128"/>
      <c r="G621" s="128"/>
      <c r="Q621" s="90"/>
      <c r="R621" s="90"/>
    </row>
    <row r="622" spans="1:18" ht="48" x14ac:dyDescent="0.25">
      <c r="A622" s="125" t="s">
        <v>987</v>
      </c>
      <c r="B622" s="129" t="s">
        <v>988</v>
      </c>
      <c r="C622" s="152" t="s">
        <v>13</v>
      </c>
      <c r="D622" s="126" t="s">
        <v>864</v>
      </c>
      <c r="E622" s="130">
        <v>10</v>
      </c>
      <c r="F622" s="128"/>
      <c r="G622" s="128"/>
      <c r="Q622" s="90"/>
      <c r="R622" s="90"/>
    </row>
    <row r="623" spans="1:18" ht="48" x14ac:dyDescent="0.25">
      <c r="A623" s="125" t="s">
        <v>989</v>
      </c>
      <c r="B623" s="129" t="s">
        <v>990</v>
      </c>
      <c r="C623" s="152" t="s">
        <v>13</v>
      </c>
      <c r="D623" s="126" t="s">
        <v>864</v>
      </c>
      <c r="E623" s="130">
        <v>200</v>
      </c>
      <c r="F623" s="128"/>
      <c r="G623" s="128"/>
      <c r="Q623" s="90"/>
      <c r="R623" s="90"/>
    </row>
    <row r="624" spans="1:18" ht="36" x14ac:dyDescent="0.25">
      <c r="A624" s="125" t="s">
        <v>991</v>
      </c>
      <c r="B624" s="129" t="s">
        <v>992</v>
      </c>
      <c r="C624" s="152" t="s">
        <v>13</v>
      </c>
      <c r="D624" s="126" t="s">
        <v>864</v>
      </c>
      <c r="E624" s="130">
        <v>1</v>
      </c>
      <c r="F624" s="128"/>
      <c r="G624" s="128"/>
      <c r="Q624" s="90"/>
      <c r="R624" s="90"/>
    </row>
    <row r="625" spans="1:18" ht="24" x14ac:dyDescent="0.25">
      <c r="A625" s="125" t="s">
        <v>993</v>
      </c>
      <c r="B625" s="129" t="s">
        <v>994</v>
      </c>
      <c r="C625" s="152" t="s">
        <v>13</v>
      </c>
      <c r="D625" s="126" t="s">
        <v>864</v>
      </c>
      <c r="E625" s="130">
        <v>1</v>
      </c>
      <c r="F625" s="128"/>
      <c r="G625" s="128"/>
      <c r="Q625" s="90"/>
      <c r="R625" s="90"/>
    </row>
    <row r="626" spans="1:18" ht="24" x14ac:dyDescent="0.25">
      <c r="A626" s="125" t="s">
        <v>995</v>
      </c>
      <c r="B626" s="129" t="s">
        <v>996</v>
      </c>
      <c r="C626" s="152" t="s">
        <v>13</v>
      </c>
      <c r="D626" s="126" t="s">
        <v>864</v>
      </c>
      <c r="E626" s="130">
        <v>1</v>
      </c>
      <c r="F626" s="128"/>
      <c r="G626" s="128"/>
      <c r="Q626" s="90"/>
      <c r="R626" s="90"/>
    </row>
    <row r="627" spans="1:18" ht="48" x14ac:dyDescent="0.25">
      <c r="A627" s="125" t="s">
        <v>997</v>
      </c>
      <c r="B627" s="129" t="s">
        <v>998</v>
      </c>
      <c r="C627" s="152" t="s">
        <v>13</v>
      </c>
      <c r="D627" s="126" t="s">
        <v>864</v>
      </c>
      <c r="E627" s="130">
        <v>2</v>
      </c>
      <c r="F627" s="128"/>
      <c r="G627" s="128"/>
      <c r="Q627" s="90"/>
      <c r="R627" s="90"/>
    </row>
    <row r="628" spans="1:18" ht="24" x14ac:dyDescent="0.25">
      <c r="A628" s="125" t="s">
        <v>999</v>
      </c>
      <c r="B628" s="129" t="s">
        <v>1000</v>
      </c>
      <c r="C628" s="152" t="s">
        <v>13</v>
      </c>
      <c r="D628" s="126" t="s">
        <v>864</v>
      </c>
      <c r="E628" s="130">
        <v>8</v>
      </c>
      <c r="F628" s="128"/>
      <c r="G628" s="128"/>
      <c r="Q628" s="90"/>
      <c r="R628" s="90"/>
    </row>
    <row r="629" spans="1:18" ht="36" x14ac:dyDescent="0.25">
      <c r="A629" s="125" t="s">
        <v>1001</v>
      </c>
      <c r="B629" s="145" t="s">
        <v>1002</v>
      </c>
      <c r="C629" s="152" t="s">
        <v>13</v>
      </c>
      <c r="D629" s="126" t="s">
        <v>864</v>
      </c>
      <c r="E629" s="130">
        <v>2</v>
      </c>
      <c r="F629" s="128"/>
      <c r="G629" s="128"/>
      <c r="Q629" s="90"/>
      <c r="R629" s="90"/>
    </row>
    <row r="630" spans="1:18" ht="36" x14ac:dyDescent="0.25">
      <c r="A630" s="125" t="s">
        <v>1003</v>
      </c>
      <c r="B630" s="145" t="s">
        <v>1004</v>
      </c>
      <c r="C630" s="152" t="s">
        <v>13</v>
      </c>
      <c r="D630" s="126" t="s">
        <v>864</v>
      </c>
      <c r="E630" s="130">
        <v>1</v>
      </c>
      <c r="F630" s="128"/>
      <c r="G630" s="128"/>
      <c r="Q630" s="90"/>
      <c r="R630" s="90"/>
    </row>
    <row r="631" spans="1:18" ht="48" x14ac:dyDescent="0.25">
      <c r="A631" s="125" t="s">
        <v>1005</v>
      </c>
      <c r="B631" s="146" t="s">
        <v>1006</v>
      </c>
      <c r="C631" s="152" t="s">
        <v>13</v>
      </c>
      <c r="D631" s="126" t="s">
        <v>864</v>
      </c>
      <c r="E631" s="130">
        <v>1</v>
      </c>
      <c r="F631" s="128"/>
      <c r="G631" s="128"/>
      <c r="Q631" s="90"/>
      <c r="R631" s="90"/>
    </row>
    <row r="632" spans="1:18" ht="24" x14ac:dyDescent="0.25">
      <c r="A632" s="125" t="s">
        <v>1007</v>
      </c>
      <c r="B632" s="146" t="s">
        <v>1008</v>
      </c>
      <c r="C632" s="152" t="s">
        <v>13</v>
      </c>
      <c r="D632" s="126" t="s">
        <v>864</v>
      </c>
      <c r="E632" s="130">
        <v>5</v>
      </c>
      <c r="F632" s="128"/>
      <c r="G632" s="128"/>
      <c r="Q632" s="90"/>
      <c r="R632" s="90"/>
    </row>
    <row r="633" spans="1:18" x14ac:dyDescent="0.2">
      <c r="A633" s="334" t="s">
        <v>1009</v>
      </c>
      <c r="B633" s="335"/>
      <c r="C633" s="335"/>
      <c r="D633" s="335"/>
      <c r="E633" s="335"/>
      <c r="F633" s="335"/>
      <c r="G633" s="132"/>
      <c r="Q633" s="209"/>
      <c r="R633" s="209"/>
    </row>
    <row r="634" spans="1:18" x14ac:dyDescent="0.2">
      <c r="A634" s="147"/>
      <c r="B634" s="136"/>
      <c r="C634" s="136"/>
      <c r="D634" s="136"/>
      <c r="E634" s="136"/>
      <c r="F634" s="137"/>
      <c r="G634" s="137"/>
    </row>
    <row r="635" spans="1:18" x14ac:dyDescent="0.25">
      <c r="A635" s="148" t="s">
        <v>1010</v>
      </c>
      <c r="B635" s="331" t="s">
        <v>1011</v>
      </c>
      <c r="C635" s="331"/>
      <c r="D635" s="331"/>
      <c r="E635" s="331"/>
      <c r="F635" s="331"/>
      <c r="G635" s="331"/>
      <c r="H635" s="331"/>
      <c r="I635" s="331"/>
      <c r="J635" s="331"/>
      <c r="K635" s="331"/>
      <c r="L635" s="331"/>
      <c r="M635" s="331"/>
      <c r="N635" s="331"/>
      <c r="O635" s="331"/>
      <c r="P635" s="331"/>
      <c r="Q635" s="331"/>
      <c r="R635" s="331"/>
    </row>
    <row r="636" spans="1:18" ht="72" x14ac:dyDescent="0.25">
      <c r="A636" s="125" t="s">
        <v>1012</v>
      </c>
      <c r="B636" s="230" t="s">
        <v>1013</v>
      </c>
      <c r="C636" s="231" t="s">
        <v>13</v>
      </c>
      <c r="D636" s="232" t="s">
        <v>864</v>
      </c>
      <c r="E636" s="233">
        <v>1</v>
      </c>
      <c r="F636" s="235"/>
      <c r="G636" s="235"/>
      <c r="Q636" s="90"/>
      <c r="R636" s="90"/>
    </row>
    <row r="637" spans="1:18" ht="72" x14ac:dyDescent="0.25">
      <c r="A637" s="125" t="s">
        <v>1014</v>
      </c>
      <c r="B637" s="129" t="s">
        <v>1015</v>
      </c>
      <c r="C637" s="152" t="s">
        <v>13</v>
      </c>
      <c r="D637" s="126" t="s">
        <v>864</v>
      </c>
      <c r="E637" s="133">
        <v>2</v>
      </c>
      <c r="F637" s="128"/>
      <c r="G637" s="128"/>
      <c r="Q637" s="90"/>
      <c r="R637" s="90"/>
    </row>
    <row r="638" spans="1:18" ht="36" x14ac:dyDescent="0.25">
      <c r="A638" s="125" t="s">
        <v>1016</v>
      </c>
      <c r="B638" s="129" t="s">
        <v>881</v>
      </c>
      <c r="C638" s="152" t="s">
        <v>13</v>
      </c>
      <c r="D638" s="126" t="s">
        <v>864</v>
      </c>
      <c r="E638" s="133">
        <v>3</v>
      </c>
      <c r="F638" s="128"/>
      <c r="G638" s="128"/>
      <c r="Q638" s="90"/>
      <c r="R638" s="90"/>
    </row>
    <row r="639" spans="1:18" ht="60" x14ac:dyDescent="0.25">
      <c r="A639" s="125" t="s">
        <v>1017</v>
      </c>
      <c r="B639" s="129" t="s">
        <v>1018</v>
      </c>
      <c r="C639" s="152" t="s">
        <v>13</v>
      </c>
      <c r="D639" s="126" t="s">
        <v>864</v>
      </c>
      <c r="E639" s="149">
        <v>1</v>
      </c>
      <c r="F639" s="128"/>
      <c r="G639" s="128"/>
      <c r="Q639" s="90"/>
      <c r="R639" s="90"/>
    </row>
    <row r="640" spans="1:18" ht="60" x14ac:dyDescent="0.25">
      <c r="A640" s="125" t="s">
        <v>1019</v>
      </c>
      <c r="B640" s="143" t="s">
        <v>1020</v>
      </c>
      <c r="C640" s="152" t="s">
        <v>13</v>
      </c>
      <c r="D640" s="126" t="s">
        <v>864</v>
      </c>
      <c r="E640" s="149">
        <v>1</v>
      </c>
      <c r="F640" s="128"/>
      <c r="G640" s="128"/>
      <c r="Q640" s="90"/>
      <c r="R640" s="90"/>
    </row>
    <row r="641" spans="1:18" ht="72" x14ac:dyDescent="0.25">
      <c r="A641" s="125" t="s">
        <v>1021</v>
      </c>
      <c r="B641" s="143" t="s">
        <v>1022</v>
      </c>
      <c r="C641" s="152" t="s">
        <v>13</v>
      </c>
      <c r="D641" s="126" t="s">
        <v>864</v>
      </c>
      <c r="E641" s="149">
        <v>1</v>
      </c>
      <c r="F641" s="128"/>
      <c r="G641" s="128"/>
      <c r="Q641" s="90"/>
      <c r="R641" s="90"/>
    </row>
    <row r="642" spans="1:18" ht="60" x14ac:dyDescent="0.25">
      <c r="A642" s="125" t="s">
        <v>1023</v>
      </c>
      <c r="B642" s="144" t="s">
        <v>1024</v>
      </c>
      <c r="C642" s="152" t="s">
        <v>13</v>
      </c>
      <c r="D642" s="126" t="s">
        <v>864</v>
      </c>
      <c r="E642" s="149">
        <v>1</v>
      </c>
      <c r="F642" s="128"/>
      <c r="G642" s="128"/>
      <c r="Q642" s="90"/>
      <c r="R642" s="90"/>
    </row>
    <row r="643" spans="1:18" ht="60" x14ac:dyDescent="0.25">
      <c r="A643" s="125" t="s">
        <v>1025</v>
      </c>
      <c r="B643" s="129" t="s">
        <v>1026</v>
      </c>
      <c r="C643" s="152" t="s">
        <v>13</v>
      </c>
      <c r="D643" s="126" t="s">
        <v>864</v>
      </c>
      <c r="E643" s="131">
        <v>1</v>
      </c>
      <c r="F643" s="128"/>
      <c r="G643" s="128"/>
      <c r="Q643" s="90"/>
      <c r="R643" s="90"/>
    </row>
    <row r="644" spans="1:18" ht="48" x14ac:dyDescent="0.25">
      <c r="A644" s="125" t="s">
        <v>1027</v>
      </c>
      <c r="B644" s="129" t="s">
        <v>907</v>
      </c>
      <c r="C644" s="152" t="s">
        <v>13</v>
      </c>
      <c r="D644" s="126" t="s">
        <v>864</v>
      </c>
      <c r="E644" s="133">
        <v>1</v>
      </c>
      <c r="F644" s="128"/>
      <c r="G644" s="128"/>
      <c r="Q644" s="90"/>
      <c r="R644" s="90"/>
    </row>
    <row r="645" spans="1:18" ht="36" x14ac:dyDescent="0.25">
      <c r="A645" s="125" t="s">
        <v>1028</v>
      </c>
      <c r="B645" s="129" t="s">
        <v>899</v>
      </c>
      <c r="C645" s="152" t="s">
        <v>13</v>
      </c>
      <c r="D645" s="126" t="s">
        <v>864</v>
      </c>
      <c r="E645" s="131">
        <v>5</v>
      </c>
      <c r="F645" s="128"/>
      <c r="G645" s="128"/>
      <c r="Q645" s="90"/>
      <c r="R645" s="90"/>
    </row>
    <row r="646" spans="1:18" ht="36" x14ac:dyDescent="0.25">
      <c r="A646" s="125" t="s">
        <v>1029</v>
      </c>
      <c r="B646" s="129" t="s">
        <v>901</v>
      </c>
      <c r="C646" s="152" t="s">
        <v>13</v>
      </c>
      <c r="D646" s="126" t="s">
        <v>864</v>
      </c>
      <c r="E646" s="131">
        <v>2</v>
      </c>
      <c r="F646" s="128"/>
      <c r="G646" s="128"/>
      <c r="Q646" s="90"/>
      <c r="R646" s="90"/>
    </row>
    <row r="647" spans="1:18" ht="36" x14ac:dyDescent="0.25">
      <c r="A647" s="125" t="s">
        <v>1030</v>
      </c>
      <c r="B647" s="129" t="s">
        <v>1031</v>
      </c>
      <c r="C647" s="152" t="s">
        <v>13</v>
      </c>
      <c r="D647" s="126" t="s">
        <v>864</v>
      </c>
      <c r="E647" s="131">
        <v>3</v>
      </c>
      <c r="F647" s="128"/>
      <c r="G647" s="128"/>
      <c r="Q647" s="90"/>
      <c r="R647" s="90"/>
    </row>
    <row r="648" spans="1:18" ht="24" x14ac:dyDescent="0.25">
      <c r="A648" s="125" t="s">
        <v>1032</v>
      </c>
      <c r="B648" s="129" t="s">
        <v>913</v>
      </c>
      <c r="C648" s="152" t="s">
        <v>13</v>
      </c>
      <c r="D648" s="126" t="s">
        <v>864</v>
      </c>
      <c r="E648" s="133">
        <v>1</v>
      </c>
      <c r="F648" s="128"/>
      <c r="G648" s="128"/>
      <c r="Q648" s="90"/>
      <c r="R648" s="90"/>
    </row>
    <row r="649" spans="1:18" ht="24" x14ac:dyDescent="0.25">
      <c r="A649" s="125" t="s">
        <v>1033</v>
      </c>
      <c r="B649" s="129" t="s">
        <v>897</v>
      </c>
      <c r="C649" s="152" t="s">
        <v>13</v>
      </c>
      <c r="D649" s="126" t="s">
        <v>864</v>
      </c>
      <c r="E649" s="133">
        <v>3</v>
      </c>
      <c r="F649" s="128"/>
      <c r="G649" s="128"/>
      <c r="Q649" s="90"/>
      <c r="R649" s="90"/>
    </row>
    <row r="650" spans="1:18" ht="24" x14ac:dyDescent="0.25">
      <c r="A650" s="125" t="s">
        <v>1034</v>
      </c>
      <c r="B650" s="129" t="s">
        <v>916</v>
      </c>
      <c r="C650" s="152" t="s">
        <v>13</v>
      </c>
      <c r="D650" s="126" t="s">
        <v>864</v>
      </c>
      <c r="E650" s="133">
        <v>4</v>
      </c>
      <c r="F650" s="128"/>
      <c r="G650" s="128"/>
      <c r="Q650" s="90"/>
      <c r="R650" s="90"/>
    </row>
    <row r="651" spans="1:18" ht="24" x14ac:dyDescent="0.25">
      <c r="A651" s="125" t="s">
        <v>1035</v>
      </c>
      <c r="B651" s="129" t="s">
        <v>920</v>
      </c>
      <c r="C651" s="152" t="s">
        <v>13</v>
      </c>
      <c r="D651" s="126" t="s">
        <v>864</v>
      </c>
      <c r="E651" s="133">
        <v>1</v>
      </c>
      <c r="F651" s="128"/>
      <c r="G651" s="128"/>
      <c r="Q651" s="90"/>
      <c r="R651" s="90"/>
    </row>
    <row r="652" spans="1:18" ht="24" x14ac:dyDescent="0.25">
      <c r="A652" s="125" t="s">
        <v>1036</v>
      </c>
      <c r="B652" s="129" t="s">
        <v>1037</v>
      </c>
      <c r="C652" s="152" t="s">
        <v>13</v>
      </c>
      <c r="D652" s="126" t="s">
        <v>864</v>
      </c>
      <c r="E652" s="133">
        <v>4</v>
      </c>
      <c r="F652" s="128"/>
      <c r="G652" s="128"/>
      <c r="Q652" s="90"/>
      <c r="R652" s="90"/>
    </row>
    <row r="653" spans="1:18" ht="24" x14ac:dyDescent="0.25">
      <c r="A653" s="125" t="s">
        <v>1038</v>
      </c>
      <c r="B653" s="129" t="s">
        <v>1039</v>
      </c>
      <c r="C653" s="152" t="s">
        <v>13</v>
      </c>
      <c r="D653" s="126" t="s">
        <v>864</v>
      </c>
      <c r="E653" s="133">
        <v>4</v>
      </c>
      <c r="F653" s="128"/>
      <c r="G653" s="128"/>
      <c r="Q653" s="90"/>
      <c r="R653" s="90"/>
    </row>
    <row r="654" spans="1:18" ht="24" x14ac:dyDescent="0.25">
      <c r="A654" s="125" t="s">
        <v>1040</v>
      </c>
      <c r="B654" s="129" t="s">
        <v>926</v>
      </c>
      <c r="C654" s="152" t="s">
        <v>13</v>
      </c>
      <c r="D654" s="126" t="s">
        <v>864</v>
      </c>
      <c r="E654" s="133">
        <v>2</v>
      </c>
      <c r="F654" s="128"/>
      <c r="G654" s="128"/>
      <c r="Q654" s="90"/>
      <c r="R654" s="90"/>
    </row>
    <row r="655" spans="1:18" ht="24" x14ac:dyDescent="0.25">
      <c r="A655" s="125" t="s">
        <v>1041</v>
      </c>
      <c r="B655" s="129" t="s">
        <v>924</v>
      </c>
      <c r="C655" s="152" t="s">
        <v>13</v>
      </c>
      <c r="D655" s="126" t="s">
        <v>864</v>
      </c>
      <c r="E655" s="133">
        <v>1</v>
      </c>
      <c r="F655" s="128"/>
      <c r="G655" s="128"/>
      <c r="Q655" s="90"/>
      <c r="R655" s="90"/>
    </row>
    <row r="656" spans="1:18" ht="48" x14ac:dyDescent="0.25">
      <c r="A656" s="125" t="s">
        <v>1042</v>
      </c>
      <c r="B656" s="129" t="s">
        <v>930</v>
      </c>
      <c r="C656" s="152" t="s">
        <v>13</v>
      </c>
      <c r="D656" s="126" t="s">
        <v>864</v>
      </c>
      <c r="E656" s="131">
        <v>3</v>
      </c>
      <c r="F656" s="128"/>
      <c r="G656" s="128"/>
      <c r="Q656" s="90"/>
      <c r="R656" s="90"/>
    </row>
    <row r="657" spans="1:18" ht="24" x14ac:dyDescent="0.25">
      <c r="A657" s="125" t="s">
        <v>1043</v>
      </c>
      <c r="B657" s="129" t="s">
        <v>932</v>
      </c>
      <c r="C657" s="152" t="s">
        <v>13</v>
      </c>
      <c r="D657" s="126" t="s">
        <v>864</v>
      </c>
      <c r="E657" s="131">
        <v>6</v>
      </c>
      <c r="F657" s="128"/>
      <c r="G657" s="128"/>
      <c r="Q657" s="90"/>
      <c r="R657" s="90"/>
    </row>
    <row r="658" spans="1:18" ht="24" x14ac:dyDescent="0.25">
      <c r="A658" s="125" t="s">
        <v>1044</v>
      </c>
      <c r="B658" s="129" t="s">
        <v>934</v>
      </c>
      <c r="C658" s="152" t="s">
        <v>13</v>
      </c>
      <c r="D658" s="126" t="s">
        <v>864</v>
      </c>
      <c r="E658" s="131">
        <v>8</v>
      </c>
      <c r="F658" s="128"/>
      <c r="G658" s="128"/>
      <c r="Q658" s="90"/>
      <c r="R658" s="90"/>
    </row>
    <row r="659" spans="1:18" ht="24" x14ac:dyDescent="0.25">
      <c r="A659" s="125" t="s">
        <v>1045</v>
      </c>
      <c r="B659" s="129" t="s">
        <v>936</v>
      </c>
      <c r="C659" s="152" t="s">
        <v>13</v>
      </c>
      <c r="D659" s="126" t="s">
        <v>864</v>
      </c>
      <c r="E659" s="131">
        <v>1</v>
      </c>
      <c r="F659" s="128"/>
      <c r="G659" s="128"/>
      <c r="Q659" s="90"/>
      <c r="R659" s="90"/>
    </row>
    <row r="660" spans="1:18" ht="36" x14ac:dyDescent="0.25">
      <c r="A660" s="125" t="s">
        <v>1046</v>
      </c>
      <c r="B660" s="129" t="s">
        <v>938</v>
      </c>
      <c r="C660" s="152" t="s">
        <v>13</v>
      </c>
      <c r="D660" s="126" t="s">
        <v>864</v>
      </c>
      <c r="E660" s="133">
        <v>1</v>
      </c>
      <c r="F660" s="128"/>
      <c r="G660" s="128"/>
      <c r="Q660" s="90"/>
      <c r="R660" s="90"/>
    </row>
    <row r="661" spans="1:18" ht="36" x14ac:dyDescent="0.25">
      <c r="A661" s="125" t="s">
        <v>1047</v>
      </c>
      <c r="B661" s="129" t="s">
        <v>944</v>
      </c>
      <c r="C661" s="152" t="s">
        <v>13</v>
      </c>
      <c r="D661" s="126" t="s">
        <v>864</v>
      </c>
      <c r="E661" s="133">
        <v>1</v>
      </c>
      <c r="F661" s="128"/>
      <c r="G661" s="128"/>
      <c r="Q661" s="90"/>
      <c r="R661" s="90"/>
    </row>
    <row r="662" spans="1:18" ht="36" x14ac:dyDescent="0.25">
      <c r="A662" s="125" t="s">
        <v>1048</v>
      </c>
      <c r="B662" s="129" t="s">
        <v>1049</v>
      </c>
      <c r="C662" s="152" t="s">
        <v>13</v>
      </c>
      <c r="D662" s="126" t="s">
        <v>864</v>
      </c>
      <c r="E662" s="133">
        <v>1</v>
      </c>
      <c r="F662" s="128"/>
      <c r="G662" s="128"/>
      <c r="Q662" s="90"/>
      <c r="R662" s="90"/>
    </row>
    <row r="663" spans="1:18" ht="36" x14ac:dyDescent="0.25">
      <c r="A663" s="125" t="s">
        <v>1050</v>
      </c>
      <c r="B663" s="129" t="s">
        <v>1051</v>
      </c>
      <c r="C663" s="152" t="s">
        <v>13</v>
      </c>
      <c r="D663" s="126" t="s">
        <v>864</v>
      </c>
      <c r="E663" s="133">
        <v>4</v>
      </c>
      <c r="F663" s="128"/>
      <c r="G663" s="128"/>
      <c r="Q663" s="90"/>
      <c r="R663" s="90"/>
    </row>
    <row r="664" spans="1:18" ht="36" x14ac:dyDescent="0.25">
      <c r="A664" s="125" t="s">
        <v>1052</v>
      </c>
      <c r="B664" s="129" t="s">
        <v>1053</v>
      </c>
      <c r="C664" s="152" t="s">
        <v>13</v>
      </c>
      <c r="D664" s="126" t="s">
        <v>864</v>
      </c>
      <c r="E664" s="133">
        <v>12</v>
      </c>
      <c r="F664" s="128"/>
      <c r="G664" s="128"/>
      <c r="Q664" s="90"/>
      <c r="R664" s="90"/>
    </row>
    <row r="665" spans="1:18" ht="60" x14ac:dyDescent="0.25">
      <c r="A665" s="125" t="s">
        <v>1054</v>
      </c>
      <c r="B665" s="129" t="s">
        <v>1055</v>
      </c>
      <c r="C665" s="152" t="s">
        <v>13</v>
      </c>
      <c r="D665" s="126" t="s">
        <v>864</v>
      </c>
      <c r="E665" s="133">
        <v>1</v>
      </c>
      <c r="F665" s="128"/>
      <c r="G665" s="128"/>
      <c r="Q665" s="90"/>
      <c r="R665" s="90"/>
    </row>
    <row r="666" spans="1:18" ht="36" x14ac:dyDescent="0.25">
      <c r="A666" s="125" t="s">
        <v>1056</v>
      </c>
      <c r="B666" s="144" t="s">
        <v>1057</v>
      </c>
      <c r="C666" s="152" t="s">
        <v>13</v>
      </c>
      <c r="D666" s="126" t="s">
        <v>864</v>
      </c>
      <c r="E666" s="133">
        <v>1</v>
      </c>
      <c r="F666" s="128"/>
      <c r="G666" s="128"/>
      <c r="Q666" s="90"/>
      <c r="R666" s="90"/>
    </row>
    <row r="667" spans="1:18" ht="72" x14ac:dyDescent="0.25">
      <c r="A667" s="125" t="s">
        <v>1058</v>
      </c>
      <c r="B667" s="129" t="s">
        <v>958</v>
      </c>
      <c r="C667" s="152" t="s">
        <v>13</v>
      </c>
      <c r="D667" s="126" t="s">
        <v>864</v>
      </c>
      <c r="E667" s="131">
        <v>1</v>
      </c>
      <c r="F667" s="128"/>
      <c r="G667" s="128"/>
      <c r="Q667" s="90"/>
      <c r="R667" s="90"/>
    </row>
    <row r="668" spans="1:18" ht="48" x14ac:dyDescent="0.25">
      <c r="A668" s="125" t="s">
        <v>1059</v>
      </c>
      <c r="B668" s="129" t="s">
        <v>962</v>
      </c>
      <c r="C668" s="152" t="s">
        <v>13</v>
      </c>
      <c r="D668" s="126" t="s">
        <v>864</v>
      </c>
      <c r="E668" s="133">
        <v>1</v>
      </c>
      <c r="F668" s="128"/>
      <c r="G668" s="128"/>
      <c r="Q668" s="90"/>
      <c r="R668" s="90"/>
    </row>
    <row r="669" spans="1:18" ht="84" x14ac:dyDescent="0.25">
      <c r="A669" s="125" t="s">
        <v>1060</v>
      </c>
      <c r="B669" s="129" t="s">
        <v>1061</v>
      </c>
      <c r="C669" s="152" t="s">
        <v>13</v>
      </c>
      <c r="D669" s="126" t="s">
        <v>864</v>
      </c>
      <c r="E669" s="131">
        <v>1</v>
      </c>
      <c r="F669" s="128"/>
      <c r="G669" s="128"/>
      <c r="Q669" s="90"/>
      <c r="R669" s="90"/>
    </row>
    <row r="670" spans="1:18" ht="60" x14ac:dyDescent="0.25">
      <c r="A670" s="125" t="s">
        <v>1062</v>
      </c>
      <c r="B670" s="129" t="s">
        <v>1063</v>
      </c>
      <c r="C670" s="152" t="s">
        <v>13</v>
      </c>
      <c r="D670" s="126" t="s">
        <v>864</v>
      </c>
      <c r="E670" s="131">
        <v>1</v>
      </c>
      <c r="F670" s="128"/>
      <c r="G670" s="128"/>
      <c r="Q670" s="90"/>
      <c r="R670" s="90"/>
    </row>
    <row r="671" spans="1:18" ht="60" x14ac:dyDescent="0.25">
      <c r="A671" s="125" t="s">
        <v>1064</v>
      </c>
      <c r="B671" s="144" t="s">
        <v>974</v>
      </c>
      <c r="C671" s="152" t="s">
        <v>13</v>
      </c>
      <c r="D671" s="126" t="s">
        <v>864</v>
      </c>
      <c r="E671" s="131">
        <v>1</v>
      </c>
      <c r="F671" s="128"/>
      <c r="G671" s="128"/>
      <c r="Q671" s="90"/>
      <c r="R671" s="90"/>
    </row>
    <row r="672" spans="1:18" ht="48" x14ac:dyDescent="0.25">
      <c r="A672" s="125" t="s">
        <v>1065</v>
      </c>
      <c r="B672" s="129" t="s">
        <v>976</v>
      </c>
      <c r="C672" s="152" t="s">
        <v>13</v>
      </c>
      <c r="D672" s="126" t="s">
        <v>864</v>
      </c>
      <c r="E672" s="133">
        <v>1</v>
      </c>
      <c r="F672" s="128"/>
      <c r="G672" s="128"/>
      <c r="Q672" s="90"/>
      <c r="R672" s="90"/>
    </row>
    <row r="673" spans="1:18" ht="48" x14ac:dyDescent="0.25">
      <c r="A673" s="125" t="s">
        <v>1066</v>
      </c>
      <c r="B673" s="129" t="s">
        <v>1067</v>
      </c>
      <c r="C673" s="152" t="s">
        <v>13</v>
      </c>
      <c r="D673" s="126" t="s">
        <v>864</v>
      </c>
      <c r="E673" s="131">
        <v>1</v>
      </c>
      <c r="F673" s="128"/>
      <c r="G673" s="128"/>
      <c r="Q673" s="90"/>
      <c r="R673" s="90"/>
    </row>
    <row r="674" spans="1:18" ht="36" x14ac:dyDescent="0.25">
      <c r="A674" s="125" t="s">
        <v>1068</v>
      </c>
      <c r="B674" s="129" t="s">
        <v>1069</v>
      </c>
      <c r="C674" s="152" t="s">
        <v>13</v>
      </c>
      <c r="D674" s="126" t="s">
        <v>864</v>
      </c>
      <c r="E674" s="131">
        <v>1</v>
      </c>
      <c r="F674" s="128"/>
      <c r="G674" s="128"/>
      <c r="Q674" s="90"/>
      <c r="R674" s="90"/>
    </row>
    <row r="675" spans="1:18" ht="48" x14ac:dyDescent="0.25">
      <c r="A675" s="125" t="s">
        <v>1070</v>
      </c>
      <c r="B675" s="129" t="s">
        <v>1071</v>
      </c>
      <c r="C675" s="152" t="s">
        <v>13</v>
      </c>
      <c r="D675" s="126" t="s">
        <v>864</v>
      </c>
      <c r="E675" s="131">
        <v>2</v>
      </c>
      <c r="F675" s="128"/>
      <c r="G675" s="128"/>
      <c r="Q675" s="90"/>
      <c r="R675" s="90"/>
    </row>
    <row r="676" spans="1:18" ht="48" x14ac:dyDescent="0.25">
      <c r="A676" s="125" t="s">
        <v>1072</v>
      </c>
      <c r="B676" s="129" t="s">
        <v>1073</v>
      </c>
      <c r="C676" s="152" t="s">
        <v>13</v>
      </c>
      <c r="D676" s="126" t="s">
        <v>864</v>
      </c>
      <c r="E676" s="133">
        <v>4</v>
      </c>
      <c r="F676" s="128"/>
      <c r="G676" s="128"/>
      <c r="Q676" s="90"/>
      <c r="R676" s="90"/>
    </row>
    <row r="677" spans="1:18" ht="48" x14ac:dyDescent="0.25">
      <c r="A677" s="125" t="s">
        <v>1074</v>
      </c>
      <c r="B677" s="129" t="s">
        <v>1075</v>
      </c>
      <c r="C677" s="152" t="s">
        <v>13</v>
      </c>
      <c r="D677" s="126" t="s">
        <v>864</v>
      </c>
      <c r="E677" s="133">
        <v>23</v>
      </c>
      <c r="F677" s="128"/>
      <c r="G677" s="128"/>
      <c r="Q677" s="90"/>
      <c r="R677" s="90"/>
    </row>
    <row r="678" spans="1:18" ht="48" x14ac:dyDescent="0.25">
      <c r="A678" s="125" t="s">
        <v>1076</v>
      </c>
      <c r="B678" s="129" t="s">
        <v>1077</v>
      </c>
      <c r="C678" s="152" t="s">
        <v>13</v>
      </c>
      <c r="D678" s="126" t="s">
        <v>864</v>
      </c>
      <c r="E678" s="133">
        <v>6</v>
      </c>
      <c r="F678" s="128"/>
      <c r="G678" s="128"/>
      <c r="Q678" s="90"/>
      <c r="R678" s="90"/>
    </row>
    <row r="679" spans="1:18" ht="48" x14ac:dyDescent="0.25">
      <c r="A679" s="125" t="s">
        <v>1078</v>
      </c>
      <c r="B679" s="129" t="s">
        <v>1079</v>
      </c>
      <c r="C679" s="152" t="s">
        <v>13</v>
      </c>
      <c r="D679" s="126" t="s">
        <v>864</v>
      </c>
      <c r="E679" s="133">
        <v>80</v>
      </c>
      <c r="F679" s="128"/>
      <c r="G679" s="128"/>
      <c r="Q679" s="90"/>
      <c r="R679" s="90"/>
    </row>
    <row r="680" spans="1:18" ht="36" x14ac:dyDescent="0.25">
      <c r="A680" s="125" t="s">
        <v>1080</v>
      </c>
      <c r="B680" s="129" t="s">
        <v>992</v>
      </c>
      <c r="C680" s="152" t="s">
        <v>13</v>
      </c>
      <c r="D680" s="126" t="s">
        <v>864</v>
      </c>
      <c r="E680" s="131">
        <v>1</v>
      </c>
      <c r="F680" s="128"/>
      <c r="G680" s="128"/>
      <c r="Q680" s="90"/>
      <c r="R680" s="90"/>
    </row>
    <row r="681" spans="1:18" ht="24" x14ac:dyDescent="0.25">
      <c r="A681" s="125" t="s">
        <v>1081</v>
      </c>
      <c r="B681" s="129" t="s">
        <v>994</v>
      </c>
      <c r="C681" s="152" t="s">
        <v>13</v>
      </c>
      <c r="D681" s="126" t="s">
        <v>864</v>
      </c>
      <c r="E681" s="133">
        <v>1</v>
      </c>
      <c r="F681" s="128"/>
      <c r="G681" s="128"/>
      <c r="Q681" s="90"/>
      <c r="R681" s="90"/>
    </row>
    <row r="682" spans="1:18" ht="24" x14ac:dyDescent="0.25">
      <c r="A682" s="125" t="s">
        <v>1082</v>
      </c>
      <c r="B682" s="129" t="s">
        <v>996</v>
      </c>
      <c r="C682" s="152" t="s">
        <v>13</v>
      </c>
      <c r="D682" s="126" t="s">
        <v>864</v>
      </c>
      <c r="E682" s="133">
        <v>1</v>
      </c>
      <c r="F682" s="128"/>
      <c r="G682" s="128"/>
      <c r="Q682" s="90"/>
      <c r="R682" s="90"/>
    </row>
    <row r="683" spans="1:18" ht="48" x14ac:dyDescent="0.25">
      <c r="A683" s="125" t="s">
        <v>1083</v>
      </c>
      <c r="B683" s="129" t="s">
        <v>998</v>
      </c>
      <c r="C683" s="152" t="s">
        <v>13</v>
      </c>
      <c r="D683" s="126" t="s">
        <v>864</v>
      </c>
      <c r="E683" s="133">
        <v>1</v>
      </c>
      <c r="F683" s="128"/>
      <c r="G683" s="128"/>
      <c r="Q683" s="90"/>
      <c r="R683" s="90"/>
    </row>
    <row r="684" spans="1:18" ht="24" x14ac:dyDescent="0.25">
      <c r="A684" s="125" t="s">
        <v>1084</v>
      </c>
      <c r="B684" s="129" t="s">
        <v>1085</v>
      </c>
      <c r="C684" s="152" t="s">
        <v>13</v>
      </c>
      <c r="D684" s="126" t="s">
        <v>864</v>
      </c>
      <c r="E684" s="133">
        <v>8</v>
      </c>
      <c r="F684" s="128"/>
      <c r="G684" s="128"/>
      <c r="Q684" s="90"/>
      <c r="R684" s="90"/>
    </row>
    <row r="685" spans="1:18" ht="36" x14ac:dyDescent="0.25">
      <c r="A685" s="125" t="s">
        <v>1086</v>
      </c>
      <c r="B685" s="145" t="s">
        <v>1002</v>
      </c>
      <c r="C685" s="152" t="s">
        <v>13</v>
      </c>
      <c r="D685" s="126" t="s">
        <v>864</v>
      </c>
      <c r="E685" s="130">
        <v>2</v>
      </c>
      <c r="F685" s="128"/>
      <c r="G685" s="128"/>
      <c r="Q685" s="90"/>
      <c r="R685" s="90"/>
    </row>
    <row r="686" spans="1:18" ht="36" x14ac:dyDescent="0.25">
      <c r="A686" s="125" t="s">
        <v>1087</v>
      </c>
      <c r="B686" s="145" t="s">
        <v>1004</v>
      </c>
      <c r="C686" s="152" t="s">
        <v>13</v>
      </c>
      <c r="D686" s="126" t="s">
        <v>864</v>
      </c>
      <c r="E686" s="130">
        <v>1</v>
      </c>
      <c r="F686" s="128"/>
      <c r="G686" s="128"/>
      <c r="Q686" s="90"/>
      <c r="R686" s="90"/>
    </row>
    <row r="687" spans="1:18" ht="48" x14ac:dyDescent="0.25">
      <c r="A687" s="125" t="s">
        <v>1088</v>
      </c>
      <c r="B687" s="146" t="s">
        <v>1006</v>
      </c>
      <c r="C687" s="152" t="s">
        <v>13</v>
      </c>
      <c r="D687" s="126" t="s">
        <v>864</v>
      </c>
      <c r="E687" s="130">
        <v>1</v>
      </c>
      <c r="F687" s="128"/>
      <c r="G687" s="128"/>
      <c r="Q687" s="90"/>
      <c r="R687" s="90"/>
    </row>
    <row r="688" spans="1:18" ht="24" x14ac:dyDescent="0.25">
      <c r="A688" s="125" t="s">
        <v>1089</v>
      </c>
      <c r="B688" s="146" t="s">
        <v>1008</v>
      </c>
      <c r="C688" s="152" t="s">
        <v>13</v>
      </c>
      <c r="D688" s="126" t="s">
        <v>864</v>
      </c>
      <c r="E688" s="130">
        <v>3</v>
      </c>
      <c r="F688" s="128"/>
      <c r="G688" s="128"/>
      <c r="Q688" s="90"/>
      <c r="R688" s="90"/>
    </row>
    <row r="689" spans="1:18" x14ac:dyDescent="0.2">
      <c r="A689" s="334" t="s">
        <v>1090</v>
      </c>
      <c r="B689" s="335"/>
      <c r="C689" s="335"/>
      <c r="D689" s="335"/>
      <c r="E689" s="335"/>
      <c r="F689" s="335"/>
      <c r="G689" s="132"/>
      <c r="Q689" s="209"/>
      <c r="R689" s="209"/>
    </row>
    <row r="690" spans="1:18" x14ac:dyDescent="0.2">
      <c r="A690" s="150"/>
      <c r="B690" s="239"/>
      <c r="C690" s="239"/>
      <c r="D690" s="239"/>
      <c r="E690" s="239"/>
      <c r="F690" s="240"/>
      <c r="G690" s="240"/>
    </row>
    <row r="691" spans="1:18" x14ac:dyDescent="0.25">
      <c r="A691" s="148" t="s">
        <v>1091</v>
      </c>
      <c r="B691" s="331" t="s">
        <v>1092</v>
      </c>
      <c r="C691" s="331"/>
      <c r="D691" s="331"/>
      <c r="E691" s="331"/>
      <c r="F691" s="331"/>
      <c r="G691" s="331"/>
      <c r="H691" s="331"/>
      <c r="I691" s="331"/>
      <c r="J691" s="331"/>
      <c r="K691" s="331"/>
      <c r="L691" s="331"/>
      <c r="M691" s="331"/>
      <c r="N691" s="331"/>
      <c r="O691" s="331"/>
      <c r="P691" s="331"/>
      <c r="Q691" s="331"/>
      <c r="R691" s="331"/>
    </row>
    <row r="692" spans="1:18" ht="72" x14ac:dyDescent="0.25">
      <c r="A692" s="125" t="s">
        <v>1093</v>
      </c>
      <c r="B692" s="230" t="s">
        <v>1094</v>
      </c>
      <c r="C692" s="231" t="s">
        <v>13</v>
      </c>
      <c r="D692" s="232" t="s">
        <v>864</v>
      </c>
      <c r="E692" s="238">
        <v>5</v>
      </c>
      <c r="F692" s="235"/>
      <c r="G692" s="235"/>
      <c r="Q692" s="90"/>
      <c r="R692" s="90"/>
    </row>
    <row r="693" spans="1:18" ht="72" x14ac:dyDescent="0.25">
      <c r="A693" s="125" t="s">
        <v>1095</v>
      </c>
      <c r="B693" s="129" t="s">
        <v>879</v>
      </c>
      <c r="C693" s="152" t="s">
        <v>13</v>
      </c>
      <c r="D693" s="126" t="s">
        <v>864</v>
      </c>
      <c r="E693" s="130">
        <v>1</v>
      </c>
      <c r="F693" s="128"/>
      <c r="G693" s="128"/>
      <c r="Q693" s="90"/>
      <c r="R693" s="90"/>
    </row>
    <row r="694" spans="1:18" ht="36" x14ac:dyDescent="0.25">
      <c r="A694" s="125" t="s">
        <v>1096</v>
      </c>
      <c r="B694" s="129" t="s">
        <v>881</v>
      </c>
      <c r="C694" s="152" t="s">
        <v>13</v>
      </c>
      <c r="D694" s="126" t="s">
        <v>864</v>
      </c>
      <c r="E694" s="130">
        <v>6</v>
      </c>
      <c r="F694" s="128"/>
      <c r="G694" s="128"/>
      <c r="Q694" s="90"/>
      <c r="R694" s="90"/>
    </row>
    <row r="695" spans="1:18" ht="60" x14ac:dyDescent="0.25">
      <c r="A695" s="125" t="s">
        <v>1097</v>
      </c>
      <c r="B695" s="129" t="s">
        <v>1018</v>
      </c>
      <c r="C695" s="152" t="s">
        <v>13</v>
      </c>
      <c r="D695" s="126" t="s">
        <v>864</v>
      </c>
      <c r="E695" s="142">
        <v>1</v>
      </c>
      <c r="F695" s="128"/>
      <c r="G695" s="128"/>
      <c r="Q695" s="90"/>
      <c r="R695" s="90"/>
    </row>
    <row r="696" spans="1:18" ht="60" x14ac:dyDescent="0.25">
      <c r="A696" s="125" t="s">
        <v>1098</v>
      </c>
      <c r="B696" s="143" t="s">
        <v>1020</v>
      </c>
      <c r="C696" s="152" t="s">
        <v>13</v>
      </c>
      <c r="D696" s="126" t="s">
        <v>864</v>
      </c>
      <c r="E696" s="142">
        <v>4</v>
      </c>
      <c r="F696" s="128"/>
      <c r="G696" s="128"/>
      <c r="Q696" s="90"/>
      <c r="R696" s="90"/>
    </row>
    <row r="697" spans="1:18" ht="72" x14ac:dyDescent="0.25">
      <c r="A697" s="125" t="s">
        <v>1099</v>
      </c>
      <c r="B697" s="143" t="s">
        <v>1100</v>
      </c>
      <c r="C697" s="152" t="s">
        <v>13</v>
      </c>
      <c r="D697" s="126" t="s">
        <v>864</v>
      </c>
      <c r="E697" s="142">
        <v>1</v>
      </c>
      <c r="F697" s="128"/>
      <c r="G697" s="128"/>
      <c r="Q697" s="90"/>
      <c r="R697" s="90"/>
    </row>
    <row r="698" spans="1:18" ht="72" x14ac:dyDescent="0.25">
      <c r="A698" s="125" t="s">
        <v>1101</v>
      </c>
      <c r="B698" s="143" t="s">
        <v>1102</v>
      </c>
      <c r="C698" s="152" t="s">
        <v>13</v>
      </c>
      <c r="D698" s="126" t="s">
        <v>864</v>
      </c>
      <c r="E698" s="142">
        <v>1</v>
      </c>
      <c r="F698" s="128"/>
      <c r="G698" s="128"/>
      <c r="Q698" s="90"/>
      <c r="R698" s="90"/>
    </row>
    <row r="699" spans="1:18" ht="72" x14ac:dyDescent="0.25">
      <c r="A699" s="125" t="s">
        <v>1103</v>
      </c>
      <c r="B699" s="144" t="s">
        <v>1104</v>
      </c>
      <c r="C699" s="152" t="s">
        <v>13</v>
      </c>
      <c r="D699" s="126" t="s">
        <v>864</v>
      </c>
      <c r="E699" s="142">
        <v>1</v>
      </c>
      <c r="F699" s="128"/>
      <c r="G699" s="128"/>
      <c r="Q699" s="90"/>
      <c r="R699" s="90"/>
    </row>
    <row r="700" spans="1:18" ht="72" x14ac:dyDescent="0.25">
      <c r="A700" s="125" t="s">
        <v>1105</v>
      </c>
      <c r="B700" s="144" t="s">
        <v>1106</v>
      </c>
      <c r="C700" s="152" t="s">
        <v>13</v>
      </c>
      <c r="D700" s="126" t="s">
        <v>864</v>
      </c>
      <c r="E700" s="142">
        <v>1</v>
      </c>
      <c r="F700" s="128"/>
      <c r="G700" s="128"/>
      <c r="Q700" s="90"/>
      <c r="R700" s="90"/>
    </row>
    <row r="701" spans="1:18" ht="60" x14ac:dyDescent="0.25">
      <c r="A701" s="125" t="s">
        <v>1107</v>
      </c>
      <c r="B701" s="129" t="s">
        <v>1108</v>
      </c>
      <c r="C701" s="152" t="s">
        <v>13</v>
      </c>
      <c r="D701" s="126" t="s">
        <v>864</v>
      </c>
      <c r="E701" s="130">
        <v>1</v>
      </c>
      <c r="F701" s="128"/>
      <c r="G701" s="128"/>
      <c r="Q701" s="90"/>
      <c r="R701" s="90"/>
    </row>
    <row r="702" spans="1:18" ht="60" x14ac:dyDescent="0.25">
      <c r="A702" s="125" t="s">
        <v>1109</v>
      </c>
      <c r="B702" s="129" t="s">
        <v>1110</v>
      </c>
      <c r="C702" s="152" t="s">
        <v>13</v>
      </c>
      <c r="D702" s="126" t="s">
        <v>864</v>
      </c>
      <c r="E702" s="130">
        <v>1</v>
      </c>
      <c r="F702" s="128"/>
      <c r="G702" s="128"/>
      <c r="Q702" s="90"/>
      <c r="R702" s="90"/>
    </row>
    <row r="703" spans="1:18" ht="36" x14ac:dyDescent="0.25">
      <c r="A703" s="125" t="s">
        <v>1111</v>
      </c>
      <c r="B703" s="129" t="s">
        <v>1112</v>
      </c>
      <c r="C703" s="152" t="s">
        <v>13</v>
      </c>
      <c r="D703" s="126" t="s">
        <v>864</v>
      </c>
      <c r="E703" s="130">
        <v>13</v>
      </c>
      <c r="F703" s="128"/>
      <c r="G703" s="128"/>
      <c r="Q703" s="90"/>
      <c r="R703" s="90"/>
    </row>
    <row r="704" spans="1:18" ht="36" x14ac:dyDescent="0.25">
      <c r="A704" s="125" t="s">
        <v>1113</v>
      </c>
      <c r="B704" s="129" t="s">
        <v>901</v>
      </c>
      <c r="C704" s="152" t="s">
        <v>13</v>
      </c>
      <c r="D704" s="126" t="s">
        <v>864</v>
      </c>
      <c r="E704" s="130">
        <v>3</v>
      </c>
      <c r="F704" s="128"/>
      <c r="G704" s="128"/>
      <c r="Q704" s="90"/>
      <c r="R704" s="90"/>
    </row>
    <row r="705" spans="1:18" ht="36" x14ac:dyDescent="0.25">
      <c r="A705" s="125" t="s">
        <v>1114</v>
      </c>
      <c r="B705" s="129" t="s">
        <v>903</v>
      </c>
      <c r="C705" s="152" t="s">
        <v>13</v>
      </c>
      <c r="D705" s="126" t="s">
        <v>864</v>
      </c>
      <c r="E705" s="130">
        <v>1</v>
      </c>
      <c r="F705" s="128"/>
      <c r="G705" s="128"/>
      <c r="Q705" s="90"/>
      <c r="R705" s="90"/>
    </row>
    <row r="706" spans="1:18" ht="36" x14ac:dyDescent="0.25">
      <c r="A706" s="125" t="s">
        <v>1115</v>
      </c>
      <c r="B706" s="129" t="s">
        <v>1031</v>
      </c>
      <c r="C706" s="152" t="s">
        <v>13</v>
      </c>
      <c r="D706" s="126" t="s">
        <v>864</v>
      </c>
      <c r="E706" s="130">
        <v>3</v>
      </c>
      <c r="F706" s="128"/>
      <c r="G706" s="128"/>
      <c r="Q706" s="90"/>
      <c r="R706" s="90"/>
    </row>
    <row r="707" spans="1:18" ht="48" x14ac:dyDescent="0.25">
      <c r="A707" s="125" t="s">
        <v>1116</v>
      </c>
      <c r="B707" s="129" t="s">
        <v>909</v>
      </c>
      <c r="C707" s="152" t="s">
        <v>13</v>
      </c>
      <c r="D707" s="126" t="s">
        <v>864</v>
      </c>
      <c r="E707" s="130">
        <v>2</v>
      </c>
      <c r="F707" s="128"/>
      <c r="G707" s="128"/>
      <c r="Q707" s="90"/>
      <c r="R707" s="90"/>
    </row>
    <row r="708" spans="1:18" ht="48" x14ac:dyDescent="0.25">
      <c r="A708" s="125" t="s">
        <v>1117</v>
      </c>
      <c r="B708" s="129" t="s">
        <v>1118</v>
      </c>
      <c r="C708" s="152" t="s">
        <v>13</v>
      </c>
      <c r="D708" s="126" t="s">
        <v>864</v>
      </c>
      <c r="E708" s="130">
        <v>1</v>
      </c>
      <c r="F708" s="128"/>
      <c r="G708" s="128"/>
      <c r="Q708" s="90"/>
      <c r="R708" s="90"/>
    </row>
    <row r="709" spans="1:18" ht="48" x14ac:dyDescent="0.25">
      <c r="A709" s="125" t="s">
        <v>1119</v>
      </c>
      <c r="B709" s="129" t="s">
        <v>1120</v>
      </c>
      <c r="C709" s="152" t="s">
        <v>13</v>
      </c>
      <c r="D709" s="126" t="s">
        <v>864</v>
      </c>
      <c r="E709" s="130">
        <v>2</v>
      </c>
      <c r="F709" s="128"/>
      <c r="G709" s="128"/>
      <c r="Q709" s="90"/>
      <c r="R709" s="90"/>
    </row>
    <row r="710" spans="1:18" ht="24" x14ac:dyDescent="0.25">
      <c r="A710" s="125" t="s">
        <v>1121</v>
      </c>
      <c r="B710" s="129" t="s">
        <v>911</v>
      </c>
      <c r="C710" s="152" t="s">
        <v>13</v>
      </c>
      <c r="D710" s="126" t="s">
        <v>864</v>
      </c>
      <c r="E710" s="130">
        <v>1</v>
      </c>
      <c r="F710" s="128"/>
      <c r="G710" s="128"/>
      <c r="Q710" s="90"/>
      <c r="R710" s="90"/>
    </row>
    <row r="711" spans="1:18" ht="24" x14ac:dyDescent="0.25">
      <c r="A711" s="125" t="s">
        <v>1122</v>
      </c>
      <c r="B711" s="129" t="s">
        <v>897</v>
      </c>
      <c r="C711" s="152" t="s">
        <v>13</v>
      </c>
      <c r="D711" s="126" t="s">
        <v>864</v>
      </c>
      <c r="E711" s="130">
        <v>3</v>
      </c>
      <c r="F711" s="128"/>
      <c r="G711" s="128"/>
      <c r="Q711" s="90"/>
      <c r="R711" s="90"/>
    </row>
    <row r="712" spans="1:18" ht="24" x14ac:dyDescent="0.25">
      <c r="A712" s="125" t="s">
        <v>1123</v>
      </c>
      <c r="B712" s="129" t="s">
        <v>916</v>
      </c>
      <c r="C712" s="152" t="s">
        <v>13</v>
      </c>
      <c r="D712" s="126" t="s">
        <v>864</v>
      </c>
      <c r="E712" s="130">
        <v>4</v>
      </c>
      <c r="F712" s="128"/>
      <c r="G712" s="128"/>
      <c r="Q712" s="90"/>
      <c r="R712" s="90"/>
    </row>
    <row r="713" spans="1:18" ht="24" x14ac:dyDescent="0.25">
      <c r="A713" s="125" t="s">
        <v>1124</v>
      </c>
      <c r="B713" s="129" t="s">
        <v>918</v>
      </c>
      <c r="C713" s="152" t="s">
        <v>13</v>
      </c>
      <c r="D713" s="126" t="s">
        <v>864</v>
      </c>
      <c r="E713" s="130">
        <v>1</v>
      </c>
      <c r="F713" s="128"/>
      <c r="G713" s="128"/>
      <c r="Q713" s="90"/>
      <c r="R713" s="90"/>
    </row>
    <row r="714" spans="1:18" ht="24" x14ac:dyDescent="0.25">
      <c r="A714" s="125" t="s">
        <v>1125</v>
      </c>
      <c r="B714" s="129" t="s">
        <v>920</v>
      </c>
      <c r="C714" s="152" t="s">
        <v>13</v>
      </c>
      <c r="D714" s="126" t="s">
        <v>864</v>
      </c>
      <c r="E714" s="130">
        <v>1</v>
      </c>
      <c r="F714" s="128"/>
      <c r="G714" s="128"/>
      <c r="Q714" s="90"/>
      <c r="R714" s="90"/>
    </row>
    <row r="715" spans="1:18" ht="24" x14ac:dyDescent="0.25">
      <c r="A715" s="125" t="s">
        <v>1126</v>
      </c>
      <c r="B715" s="129" t="s">
        <v>922</v>
      </c>
      <c r="C715" s="152" t="s">
        <v>13</v>
      </c>
      <c r="D715" s="126" t="s">
        <v>864</v>
      </c>
      <c r="E715" s="130">
        <v>4</v>
      </c>
      <c r="F715" s="128"/>
      <c r="G715" s="128"/>
      <c r="Q715" s="90"/>
      <c r="R715" s="90"/>
    </row>
    <row r="716" spans="1:18" ht="24" x14ac:dyDescent="0.25">
      <c r="A716" s="125" t="s">
        <v>1127</v>
      </c>
      <c r="B716" s="129" t="s">
        <v>924</v>
      </c>
      <c r="C716" s="152" t="s">
        <v>13</v>
      </c>
      <c r="D716" s="126" t="s">
        <v>864</v>
      </c>
      <c r="E716" s="130">
        <v>4</v>
      </c>
      <c r="F716" s="128"/>
      <c r="G716" s="128"/>
      <c r="Q716" s="90"/>
      <c r="R716" s="90"/>
    </row>
    <row r="717" spans="1:18" ht="24" x14ac:dyDescent="0.25">
      <c r="A717" s="125" t="s">
        <v>1128</v>
      </c>
      <c r="B717" s="129" t="s">
        <v>926</v>
      </c>
      <c r="C717" s="152" t="s">
        <v>13</v>
      </c>
      <c r="D717" s="126" t="s">
        <v>864</v>
      </c>
      <c r="E717" s="130">
        <v>2</v>
      </c>
      <c r="F717" s="128"/>
      <c r="G717" s="128"/>
      <c r="Q717" s="90"/>
      <c r="R717" s="90"/>
    </row>
    <row r="718" spans="1:18" ht="24" x14ac:dyDescent="0.25">
      <c r="A718" s="125" t="s">
        <v>1129</v>
      </c>
      <c r="B718" s="129" t="s">
        <v>928</v>
      </c>
      <c r="C718" s="152" t="s">
        <v>13</v>
      </c>
      <c r="D718" s="126" t="s">
        <v>864</v>
      </c>
      <c r="E718" s="130">
        <v>2</v>
      </c>
      <c r="F718" s="128"/>
      <c r="G718" s="128"/>
      <c r="Q718" s="90"/>
      <c r="R718" s="90"/>
    </row>
    <row r="719" spans="1:18" ht="48" x14ac:dyDescent="0.25">
      <c r="A719" s="125" t="s">
        <v>1130</v>
      </c>
      <c r="B719" s="129" t="s">
        <v>1131</v>
      </c>
      <c r="C719" s="152" t="s">
        <v>13</v>
      </c>
      <c r="D719" s="126" t="s">
        <v>864</v>
      </c>
      <c r="E719" s="130">
        <v>1</v>
      </c>
      <c r="F719" s="128"/>
      <c r="G719" s="128"/>
      <c r="Q719" s="90"/>
      <c r="R719" s="90"/>
    </row>
    <row r="720" spans="1:18" ht="48" x14ac:dyDescent="0.25">
      <c r="A720" s="125" t="s">
        <v>1132</v>
      </c>
      <c r="B720" s="129" t="s">
        <v>1133</v>
      </c>
      <c r="C720" s="152" t="s">
        <v>13</v>
      </c>
      <c r="D720" s="126" t="s">
        <v>864</v>
      </c>
      <c r="E720" s="130">
        <v>3</v>
      </c>
      <c r="F720" s="128"/>
      <c r="G720" s="128"/>
      <c r="Q720" s="90"/>
      <c r="R720" s="90"/>
    </row>
    <row r="721" spans="1:18" ht="24" x14ac:dyDescent="0.25">
      <c r="A721" s="125" t="s">
        <v>1134</v>
      </c>
      <c r="B721" s="129" t="s">
        <v>932</v>
      </c>
      <c r="C721" s="152" t="s">
        <v>13</v>
      </c>
      <c r="D721" s="126" t="s">
        <v>864</v>
      </c>
      <c r="E721" s="130">
        <v>46</v>
      </c>
      <c r="F721" s="128"/>
      <c r="G721" s="128"/>
      <c r="Q721" s="90"/>
      <c r="R721" s="90"/>
    </row>
    <row r="722" spans="1:18" ht="24" x14ac:dyDescent="0.25">
      <c r="A722" s="125" t="s">
        <v>1135</v>
      </c>
      <c r="B722" s="129" t="s">
        <v>934</v>
      </c>
      <c r="C722" s="152" t="s">
        <v>13</v>
      </c>
      <c r="D722" s="126" t="s">
        <v>864</v>
      </c>
      <c r="E722" s="130">
        <v>40</v>
      </c>
      <c r="F722" s="128"/>
      <c r="G722" s="128"/>
      <c r="Q722" s="90"/>
      <c r="R722" s="90"/>
    </row>
    <row r="723" spans="1:18" ht="24" x14ac:dyDescent="0.25">
      <c r="A723" s="125" t="s">
        <v>1136</v>
      </c>
      <c r="B723" s="129" t="s">
        <v>936</v>
      </c>
      <c r="C723" s="152" t="s">
        <v>13</v>
      </c>
      <c r="D723" s="126" t="s">
        <v>864</v>
      </c>
      <c r="E723" s="130">
        <v>1</v>
      </c>
      <c r="F723" s="128"/>
      <c r="G723" s="128"/>
      <c r="Q723" s="90"/>
      <c r="R723" s="90"/>
    </row>
    <row r="724" spans="1:18" ht="36" x14ac:dyDescent="0.25">
      <c r="A724" s="125" t="s">
        <v>1137</v>
      </c>
      <c r="B724" s="129" t="s">
        <v>1138</v>
      </c>
      <c r="C724" s="152" t="s">
        <v>13</v>
      </c>
      <c r="D724" s="126" t="s">
        <v>864</v>
      </c>
      <c r="E724" s="130">
        <v>1</v>
      </c>
      <c r="F724" s="128"/>
      <c r="G724" s="128"/>
      <c r="Q724" s="90"/>
      <c r="R724" s="90"/>
    </row>
    <row r="725" spans="1:18" ht="36" x14ac:dyDescent="0.25">
      <c r="A725" s="125" t="s">
        <v>1139</v>
      </c>
      <c r="B725" s="129" t="s">
        <v>940</v>
      </c>
      <c r="C725" s="152" t="s">
        <v>13</v>
      </c>
      <c r="D725" s="126" t="s">
        <v>864</v>
      </c>
      <c r="E725" s="130">
        <v>2</v>
      </c>
      <c r="F725" s="128"/>
      <c r="G725" s="128"/>
      <c r="Q725" s="90"/>
      <c r="R725" s="90"/>
    </row>
    <row r="726" spans="1:18" ht="36" x14ac:dyDescent="0.25">
      <c r="A726" s="125" t="s">
        <v>1140</v>
      </c>
      <c r="B726" s="129" t="s">
        <v>942</v>
      </c>
      <c r="C726" s="152" t="s">
        <v>13</v>
      </c>
      <c r="D726" s="126" t="s">
        <v>864</v>
      </c>
      <c r="E726" s="130">
        <v>3</v>
      </c>
      <c r="F726" s="128"/>
      <c r="G726" s="128"/>
      <c r="Q726" s="90"/>
      <c r="R726" s="90"/>
    </row>
    <row r="727" spans="1:18" ht="36" x14ac:dyDescent="0.25">
      <c r="A727" s="125" t="s">
        <v>1141</v>
      </c>
      <c r="B727" s="129" t="s">
        <v>944</v>
      </c>
      <c r="C727" s="152" t="s">
        <v>13</v>
      </c>
      <c r="D727" s="126" t="s">
        <v>864</v>
      </c>
      <c r="E727" s="130">
        <v>2</v>
      </c>
      <c r="F727" s="128"/>
      <c r="G727" s="128"/>
      <c r="Q727" s="90"/>
      <c r="R727" s="90"/>
    </row>
    <row r="728" spans="1:18" ht="36" x14ac:dyDescent="0.25">
      <c r="A728" s="125" t="s">
        <v>1142</v>
      </c>
      <c r="B728" s="129" t="s">
        <v>1143</v>
      </c>
      <c r="C728" s="152" t="s">
        <v>13</v>
      </c>
      <c r="D728" s="126" t="s">
        <v>864</v>
      </c>
      <c r="E728" s="130">
        <v>1</v>
      </c>
      <c r="F728" s="128"/>
      <c r="G728" s="128"/>
      <c r="Q728" s="90"/>
      <c r="R728" s="90"/>
    </row>
    <row r="729" spans="1:18" ht="36" x14ac:dyDescent="0.25">
      <c r="A729" s="125" t="s">
        <v>1144</v>
      </c>
      <c r="B729" s="129" t="s">
        <v>948</v>
      </c>
      <c r="C729" s="152" t="s">
        <v>13</v>
      </c>
      <c r="D729" s="126" t="s">
        <v>864</v>
      </c>
      <c r="E729" s="130">
        <v>4</v>
      </c>
      <c r="F729" s="128"/>
      <c r="G729" s="128"/>
      <c r="Q729" s="90"/>
      <c r="R729" s="90"/>
    </row>
    <row r="730" spans="1:18" ht="36" x14ac:dyDescent="0.25">
      <c r="A730" s="125" t="s">
        <v>1145</v>
      </c>
      <c r="B730" s="129" t="s">
        <v>950</v>
      </c>
      <c r="C730" s="152" t="s">
        <v>13</v>
      </c>
      <c r="D730" s="126" t="s">
        <v>864</v>
      </c>
      <c r="E730" s="130">
        <v>28</v>
      </c>
      <c r="F730" s="128"/>
      <c r="G730" s="128"/>
      <c r="Q730" s="90"/>
      <c r="R730" s="90"/>
    </row>
    <row r="731" spans="1:18" ht="60" x14ac:dyDescent="0.25">
      <c r="A731" s="125" t="s">
        <v>1146</v>
      </c>
      <c r="B731" s="129" t="s">
        <v>1147</v>
      </c>
      <c r="C731" s="152" t="s">
        <v>13</v>
      </c>
      <c r="D731" s="126" t="s">
        <v>864</v>
      </c>
      <c r="E731" s="130">
        <v>1</v>
      </c>
      <c r="F731" s="128"/>
      <c r="G731" s="128"/>
      <c r="Q731" s="90"/>
      <c r="R731" s="90"/>
    </row>
    <row r="732" spans="1:18" ht="60" x14ac:dyDescent="0.25">
      <c r="A732" s="125" t="s">
        <v>1148</v>
      </c>
      <c r="B732" s="129" t="s">
        <v>954</v>
      </c>
      <c r="C732" s="152" t="s">
        <v>13</v>
      </c>
      <c r="D732" s="126" t="s">
        <v>864</v>
      </c>
      <c r="E732" s="130">
        <v>1</v>
      </c>
      <c r="F732" s="128"/>
      <c r="G732" s="128"/>
      <c r="Q732" s="90"/>
      <c r="R732" s="90"/>
    </row>
    <row r="733" spans="1:18" ht="36" x14ac:dyDescent="0.25">
      <c r="A733" s="125" t="s">
        <v>1149</v>
      </c>
      <c r="B733" s="144" t="s">
        <v>1057</v>
      </c>
      <c r="C733" s="152" t="s">
        <v>13</v>
      </c>
      <c r="D733" s="126" t="s">
        <v>864</v>
      </c>
      <c r="E733" s="130">
        <v>2</v>
      </c>
      <c r="F733" s="128"/>
      <c r="G733" s="128"/>
      <c r="Q733" s="90"/>
      <c r="R733" s="90"/>
    </row>
    <row r="734" spans="1:18" ht="36" x14ac:dyDescent="0.25">
      <c r="A734" s="125" t="s">
        <v>1150</v>
      </c>
      <c r="B734" s="144" t="s">
        <v>1151</v>
      </c>
      <c r="C734" s="152" t="s">
        <v>13</v>
      </c>
      <c r="D734" s="126" t="s">
        <v>864</v>
      </c>
      <c r="E734" s="130">
        <v>2</v>
      </c>
      <c r="F734" s="128"/>
      <c r="G734" s="128"/>
      <c r="Q734" s="90"/>
      <c r="R734" s="90"/>
    </row>
    <row r="735" spans="1:18" ht="72" x14ac:dyDescent="0.25">
      <c r="A735" s="125" t="s">
        <v>1152</v>
      </c>
      <c r="B735" s="129" t="s">
        <v>1153</v>
      </c>
      <c r="C735" s="152" t="s">
        <v>13</v>
      </c>
      <c r="D735" s="126" t="s">
        <v>864</v>
      </c>
      <c r="E735" s="130">
        <v>1</v>
      </c>
      <c r="F735" s="128"/>
      <c r="G735" s="128"/>
      <c r="Q735" s="90"/>
      <c r="R735" s="90"/>
    </row>
    <row r="736" spans="1:18" ht="48" x14ac:dyDescent="0.25">
      <c r="A736" s="125" t="s">
        <v>1154</v>
      </c>
      <c r="B736" s="129" t="s">
        <v>1155</v>
      </c>
      <c r="C736" s="152" t="s">
        <v>13</v>
      </c>
      <c r="D736" s="126" t="s">
        <v>864</v>
      </c>
      <c r="E736" s="130">
        <v>2</v>
      </c>
      <c r="F736" s="128"/>
      <c r="G736" s="128"/>
      <c r="Q736" s="90"/>
      <c r="R736" s="90"/>
    </row>
    <row r="737" spans="1:18" ht="48" x14ac:dyDescent="0.25">
      <c r="A737" s="125" t="s">
        <v>1156</v>
      </c>
      <c r="B737" s="129" t="s">
        <v>1157</v>
      </c>
      <c r="C737" s="152" t="s">
        <v>13</v>
      </c>
      <c r="D737" s="126" t="s">
        <v>864</v>
      </c>
      <c r="E737" s="130">
        <v>1</v>
      </c>
      <c r="F737" s="128"/>
      <c r="G737" s="128"/>
      <c r="Q737" s="90"/>
      <c r="R737" s="90"/>
    </row>
    <row r="738" spans="1:18" ht="48" x14ac:dyDescent="0.25">
      <c r="A738" s="125" t="s">
        <v>1158</v>
      </c>
      <c r="B738" s="129" t="s">
        <v>1159</v>
      </c>
      <c r="C738" s="152" t="s">
        <v>13</v>
      </c>
      <c r="D738" s="126" t="s">
        <v>864</v>
      </c>
      <c r="E738" s="130">
        <v>2</v>
      </c>
      <c r="F738" s="128"/>
      <c r="G738" s="128"/>
      <c r="Q738" s="90"/>
      <c r="R738" s="90"/>
    </row>
    <row r="739" spans="1:18" ht="84" x14ac:dyDescent="0.25">
      <c r="A739" s="125" t="s">
        <v>1160</v>
      </c>
      <c r="B739" s="129" t="s">
        <v>964</v>
      </c>
      <c r="C739" s="152" t="s">
        <v>13</v>
      </c>
      <c r="D739" s="126" t="s">
        <v>864</v>
      </c>
      <c r="E739" s="130">
        <v>1</v>
      </c>
      <c r="F739" s="128"/>
      <c r="G739" s="128"/>
      <c r="Q739" s="90"/>
      <c r="R739" s="90"/>
    </row>
    <row r="740" spans="1:18" ht="36" x14ac:dyDescent="0.25">
      <c r="A740" s="125" t="s">
        <v>1161</v>
      </c>
      <c r="B740" s="129" t="s">
        <v>1162</v>
      </c>
      <c r="C740" s="152" t="s">
        <v>13</v>
      </c>
      <c r="D740" s="126" t="s">
        <v>864</v>
      </c>
      <c r="E740" s="130">
        <v>1</v>
      </c>
      <c r="F740" s="128"/>
      <c r="G740" s="128"/>
      <c r="Q740" s="90"/>
      <c r="R740" s="90"/>
    </row>
    <row r="741" spans="1:18" ht="24" x14ac:dyDescent="0.25">
      <c r="A741" s="125" t="s">
        <v>1163</v>
      </c>
      <c r="B741" s="129" t="s">
        <v>968</v>
      </c>
      <c r="C741" s="152" t="s">
        <v>13</v>
      </c>
      <c r="D741" s="126" t="s">
        <v>864</v>
      </c>
      <c r="E741" s="130">
        <v>1</v>
      </c>
      <c r="F741" s="128"/>
      <c r="G741" s="128"/>
      <c r="Q741" s="90"/>
      <c r="R741" s="90"/>
    </row>
    <row r="742" spans="1:18" ht="60" x14ac:dyDescent="0.25">
      <c r="A742" s="125" t="s">
        <v>1164</v>
      </c>
      <c r="B742" s="129" t="s">
        <v>1165</v>
      </c>
      <c r="C742" s="152" t="s">
        <v>13</v>
      </c>
      <c r="D742" s="126" t="s">
        <v>864</v>
      </c>
      <c r="E742" s="130">
        <v>1</v>
      </c>
      <c r="F742" s="128"/>
      <c r="G742" s="128"/>
      <c r="Q742" s="90"/>
      <c r="R742" s="90"/>
    </row>
    <row r="743" spans="1:18" ht="60" x14ac:dyDescent="0.25">
      <c r="A743" s="125" t="s">
        <v>1166</v>
      </c>
      <c r="B743" s="129" t="s">
        <v>1167</v>
      </c>
      <c r="C743" s="152" t="s">
        <v>13</v>
      </c>
      <c r="D743" s="126" t="s">
        <v>864</v>
      </c>
      <c r="E743" s="130">
        <v>1</v>
      </c>
      <c r="F743" s="128"/>
      <c r="G743" s="128"/>
      <c r="Q743" s="90"/>
      <c r="R743" s="90"/>
    </row>
    <row r="744" spans="1:18" ht="72" x14ac:dyDescent="0.25">
      <c r="A744" s="125" t="s">
        <v>1168</v>
      </c>
      <c r="B744" s="144" t="s">
        <v>1169</v>
      </c>
      <c r="C744" s="152" t="s">
        <v>13</v>
      </c>
      <c r="D744" s="126" t="s">
        <v>864</v>
      </c>
      <c r="E744" s="130">
        <v>1</v>
      </c>
      <c r="F744" s="128"/>
      <c r="G744" s="128"/>
      <c r="Q744" s="90"/>
      <c r="R744" s="90"/>
    </row>
    <row r="745" spans="1:18" ht="48" x14ac:dyDescent="0.25">
      <c r="A745" s="125" t="s">
        <v>1170</v>
      </c>
      <c r="B745" s="129" t="s">
        <v>1171</v>
      </c>
      <c r="C745" s="152" t="s">
        <v>13</v>
      </c>
      <c r="D745" s="126" t="s">
        <v>864</v>
      </c>
      <c r="E745" s="130">
        <v>1</v>
      </c>
      <c r="F745" s="128"/>
      <c r="G745" s="128"/>
      <c r="Q745" s="90"/>
      <c r="R745" s="90"/>
    </row>
    <row r="746" spans="1:18" ht="48" x14ac:dyDescent="0.25">
      <c r="A746" s="125" t="s">
        <v>1172</v>
      </c>
      <c r="B746" s="129" t="s">
        <v>1173</v>
      </c>
      <c r="C746" s="152" t="s">
        <v>13</v>
      </c>
      <c r="D746" s="126" t="s">
        <v>864</v>
      </c>
      <c r="E746" s="130">
        <v>1</v>
      </c>
      <c r="F746" s="128"/>
      <c r="G746" s="128"/>
      <c r="Q746" s="90"/>
      <c r="R746" s="90"/>
    </row>
    <row r="747" spans="1:18" ht="24" x14ac:dyDescent="0.25">
      <c r="A747" s="125" t="s">
        <v>1174</v>
      </c>
      <c r="B747" s="129" t="s">
        <v>1175</v>
      </c>
      <c r="C747" s="152" t="s">
        <v>13</v>
      </c>
      <c r="D747" s="126" t="s">
        <v>864</v>
      </c>
      <c r="E747" s="130">
        <v>1</v>
      </c>
      <c r="F747" s="128"/>
      <c r="G747" s="128"/>
      <c r="Q747" s="90"/>
      <c r="R747" s="90"/>
    </row>
    <row r="748" spans="1:18" ht="36" x14ac:dyDescent="0.25">
      <c r="A748" s="125" t="s">
        <v>1176</v>
      </c>
      <c r="B748" s="129" t="s">
        <v>1177</v>
      </c>
      <c r="C748" s="152" t="s">
        <v>13</v>
      </c>
      <c r="D748" s="126" t="s">
        <v>864</v>
      </c>
      <c r="E748" s="130">
        <v>3</v>
      </c>
      <c r="F748" s="128"/>
      <c r="G748" s="128"/>
      <c r="Q748" s="90"/>
      <c r="R748" s="90"/>
    </row>
    <row r="749" spans="1:18" ht="48" x14ac:dyDescent="0.25">
      <c r="A749" s="125" t="s">
        <v>1178</v>
      </c>
      <c r="B749" s="129" t="s">
        <v>984</v>
      </c>
      <c r="C749" s="152" t="s">
        <v>13</v>
      </c>
      <c r="D749" s="126" t="s">
        <v>864</v>
      </c>
      <c r="E749" s="130">
        <v>4</v>
      </c>
      <c r="F749" s="128"/>
      <c r="G749" s="128"/>
      <c r="Q749" s="90"/>
      <c r="R749" s="90"/>
    </row>
    <row r="750" spans="1:18" ht="48" x14ac:dyDescent="0.25">
      <c r="A750" s="125" t="s">
        <v>1179</v>
      </c>
      <c r="B750" s="129" t="s">
        <v>986</v>
      </c>
      <c r="C750" s="152" t="s">
        <v>13</v>
      </c>
      <c r="D750" s="126" t="s">
        <v>864</v>
      </c>
      <c r="E750" s="130">
        <v>70</v>
      </c>
      <c r="F750" s="128"/>
      <c r="G750" s="128"/>
      <c r="Q750" s="90"/>
      <c r="R750" s="90"/>
    </row>
    <row r="751" spans="1:18" ht="48" x14ac:dyDescent="0.25">
      <c r="A751" s="125" t="s">
        <v>1180</v>
      </c>
      <c r="B751" s="129" t="s">
        <v>988</v>
      </c>
      <c r="C751" s="152" t="s">
        <v>13</v>
      </c>
      <c r="D751" s="126" t="s">
        <v>864</v>
      </c>
      <c r="E751" s="130">
        <v>16</v>
      </c>
      <c r="F751" s="128"/>
      <c r="G751" s="128"/>
      <c r="Q751" s="90"/>
      <c r="R751" s="90"/>
    </row>
    <row r="752" spans="1:18" ht="48" x14ac:dyDescent="0.25">
      <c r="A752" s="125" t="s">
        <v>1181</v>
      </c>
      <c r="B752" s="129" t="s">
        <v>990</v>
      </c>
      <c r="C752" s="152" t="s">
        <v>13</v>
      </c>
      <c r="D752" s="126" t="s">
        <v>864</v>
      </c>
      <c r="E752" s="130">
        <v>344</v>
      </c>
      <c r="F752" s="128"/>
      <c r="G752" s="128"/>
      <c r="Q752" s="90"/>
      <c r="R752" s="90"/>
    </row>
    <row r="753" spans="1:18" ht="36" x14ac:dyDescent="0.25">
      <c r="A753" s="125" t="s">
        <v>1182</v>
      </c>
      <c r="B753" s="129" t="s">
        <v>992</v>
      </c>
      <c r="C753" s="152" t="s">
        <v>13</v>
      </c>
      <c r="D753" s="126" t="s">
        <v>864</v>
      </c>
      <c r="E753" s="130">
        <v>1</v>
      </c>
      <c r="F753" s="128"/>
      <c r="G753" s="128"/>
      <c r="Q753" s="90"/>
      <c r="R753" s="90"/>
    </row>
    <row r="754" spans="1:18" ht="24" x14ac:dyDescent="0.25">
      <c r="A754" s="125" t="s">
        <v>1183</v>
      </c>
      <c r="B754" s="129" t="s">
        <v>994</v>
      </c>
      <c r="C754" s="152" t="s">
        <v>13</v>
      </c>
      <c r="D754" s="126" t="s">
        <v>864</v>
      </c>
      <c r="E754" s="130">
        <v>1</v>
      </c>
      <c r="F754" s="128"/>
      <c r="G754" s="128"/>
      <c r="Q754" s="90"/>
      <c r="R754" s="90"/>
    </row>
    <row r="755" spans="1:18" ht="24" x14ac:dyDescent="0.25">
      <c r="A755" s="125" t="s">
        <v>1184</v>
      </c>
      <c r="B755" s="129" t="s">
        <v>996</v>
      </c>
      <c r="C755" s="152" t="s">
        <v>13</v>
      </c>
      <c r="D755" s="126" t="s">
        <v>864</v>
      </c>
      <c r="E755" s="130">
        <v>1</v>
      </c>
      <c r="F755" s="128"/>
      <c r="G755" s="128"/>
      <c r="Q755" s="90"/>
      <c r="R755" s="90"/>
    </row>
    <row r="756" spans="1:18" ht="48" x14ac:dyDescent="0.25">
      <c r="A756" s="125" t="s">
        <v>1185</v>
      </c>
      <c r="B756" s="129" t="s">
        <v>998</v>
      </c>
      <c r="C756" s="152" t="s">
        <v>13</v>
      </c>
      <c r="D756" s="126" t="s">
        <v>864</v>
      </c>
      <c r="E756" s="130">
        <v>1</v>
      </c>
      <c r="F756" s="128"/>
      <c r="G756" s="128"/>
      <c r="Q756" s="90"/>
      <c r="R756" s="90"/>
    </row>
    <row r="757" spans="1:18" ht="24" x14ac:dyDescent="0.25">
      <c r="A757" s="125" t="s">
        <v>1186</v>
      </c>
      <c r="B757" s="129" t="s">
        <v>1000</v>
      </c>
      <c r="C757" s="152" t="s">
        <v>13</v>
      </c>
      <c r="D757" s="126" t="s">
        <v>864</v>
      </c>
      <c r="E757" s="130">
        <v>8</v>
      </c>
      <c r="F757" s="128"/>
      <c r="G757" s="128"/>
      <c r="Q757" s="90"/>
      <c r="R757" s="90"/>
    </row>
    <row r="758" spans="1:18" ht="36" x14ac:dyDescent="0.25">
      <c r="A758" s="125" t="s">
        <v>1187</v>
      </c>
      <c r="B758" s="145" t="s">
        <v>1188</v>
      </c>
      <c r="C758" s="152" t="s">
        <v>13</v>
      </c>
      <c r="D758" s="126" t="s">
        <v>864</v>
      </c>
      <c r="E758" s="130">
        <v>2</v>
      </c>
      <c r="F758" s="128"/>
      <c r="G758" s="128"/>
      <c r="Q758" s="90"/>
      <c r="R758" s="90"/>
    </row>
    <row r="759" spans="1:18" ht="24" x14ac:dyDescent="0.25">
      <c r="A759" s="125" t="s">
        <v>1189</v>
      </c>
      <c r="B759" s="145" t="s">
        <v>1190</v>
      </c>
      <c r="C759" s="152" t="s">
        <v>13</v>
      </c>
      <c r="D759" s="126" t="s">
        <v>864</v>
      </c>
      <c r="E759" s="130">
        <v>1</v>
      </c>
      <c r="F759" s="128"/>
      <c r="G759" s="128"/>
      <c r="Q759" s="90"/>
      <c r="R759" s="90"/>
    </row>
    <row r="760" spans="1:18" ht="48" x14ac:dyDescent="0.25">
      <c r="A760" s="125" t="s">
        <v>1191</v>
      </c>
      <c r="B760" s="146" t="s">
        <v>1192</v>
      </c>
      <c r="C760" s="152" t="s">
        <v>13</v>
      </c>
      <c r="D760" s="126" t="s">
        <v>864</v>
      </c>
      <c r="E760" s="130">
        <v>1</v>
      </c>
      <c r="F760" s="128"/>
      <c r="G760" s="128"/>
      <c r="Q760" s="90"/>
      <c r="R760" s="90"/>
    </row>
    <row r="761" spans="1:18" ht="24" x14ac:dyDescent="0.25">
      <c r="A761" s="125" t="s">
        <v>1193</v>
      </c>
      <c r="B761" s="146" t="s">
        <v>1008</v>
      </c>
      <c r="C761" s="152" t="s">
        <v>13</v>
      </c>
      <c r="D761" s="126" t="s">
        <v>864</v>
      </c>
      <c r="E761" s="130">
        <v>5</v>
      </c>
      <c r="F761" s="128"/>
      <c r="G761" s="128"/>
      <c r="Q761" s="90"/>
      <c r="R761" s="90"/>
    </row>
    <row r="762" spans="1:18" x14ac:dyDescent="0.2">
      <c r="A762" s="334" t="s">
        <v>1194</v>
      </c>
      <c r="B762" s="335"/>
      <c r="C762" s="335"/>
      <c r="D762" s="335"/>
      <c r="E762" s="335"/>
      <c r="F762" s="335"/>
      <c r="G762" s="241"/>
      <c r="H762" s="212"/>
      <c r="I762" s="212"/>
      <c r="J762" s="212"/>
      <c r="K762" s="212"/>
      <c r="L762" s="212"/>
      <c r="M762" s="212"/>
      <c r="N762" s="212"/>
      <c r="O762" s="212"/>
      <c r="P762" s="212"/>
      <c r="Q762" s="209"/>
      <c r="R762" s="209"/>
    </row>
    <row r="763" spans="1:18" x14ac:dyDescent="0.2">
      <c r="A763" s="147"/>
      <c r="B763" s="136"/>
      <c r="C763" s="136"/>
      <c r="D763" s="136"/>
      <c r="E763" s="136"/>
      <c r="F763" s="137"/>
      <c r="G763" s="137"/>
    </row>
    <row r="764" spans="1:18" x14ac:dyDescent="0.25">
      <c r="A764" s="148" t="s">
        <v>1195</v>
      </c>
      <c r="B764" s="332" t="s">
        <v>1196</v>
      </c>
      <c r="C764" s="332"/>
      <c r="D764" s="332"/>
      <c r="E764" s="332"/>
      <c r="F764" s="332"/>
      <c r="G764" s="332"/>
      <c r="H764" s="332"/>
      <c r="I764" s="332"/>
      <c r="J764" s="332"/>
      <c r="K764" s="332"/>
      <c r="L764" s="332"/>
      <c r="M764" s="332"/>
      <c r="N764" s="332"/>
      <c r="O764" s="332"/>
      <c r="P764" s="332"/>
      <c r="Q764" s="332"/>
      <c r="R764" s="332"/>
    </row>
    <row r="765" spans="1:18" ht="72" x14ac:dyDescent="0.25">
      <c r="A765" s="125" t="s">
        <v>1197</v>
      </c>
      <c r="B765" s="230" t="s">
        <v>1463</v>
      </c>
      <c r="C765" s="231" t="s">
        <v>13</v>
      </c>
      <c r="D765" s="232" t="s">
        <v>864</v>
      </c>
      <c r="E765" s="242">
        <v>1</v>
      </c>
      <c r="F765" s="235"/>
      <c r="G765" s="235"/>
      <c r="Q765" s="90"/>
      <c r="R765" s="90"/>
    </row>
    <row r="766" spans="1:18" ht="84" x14ac:dyDescent="0.25">
      <c r="A766" s="125" t="s">
        <v>1198</v>
      </c>
      <c r="B766" s="124" t="s">
        <v>1199</v>
      </c>
      <c r="C766" s="152" t="s">
        <v>13</v>
      </c>
      <c r="D766" s="126" t="s">
        <v>864</v>
      </c>
      <c r="E766" s="152">
        <v>1</v>
      </c>
      <c r="F766" s="128"/>
      <c r="G766" s="128"/>
      <c r="Q766" s="90"/>
      <c r="R766" s="90"/>
    </row>
    <row r="767" spans="1:18" ht="24" x14ac:dyDescent="0.25">
      <c r="A767" s="125" t="s">
        <v>1200</v>
      </c>
      <c r="B767" s="124" t="s">
        <v>922</v>
      </c>
      <c r="C767" s="152" t="s">
        <v>13</v>
      </c>
      <c r="D767" s="126" t="s">
        <v>864</v>
      </c>
      <c r="E767" s="151">
        <v>1</v>
      </c>
      <c r="F767" s="128"/>
      <c r="G767" s="128"/>
      <c r="Q767" s="90"/>
      <c r="R767" s="90"/>
    </row>
    <row r="768" spans="1:18" ht="36" x14ac:dyDescent="0.25">
      <c r="A768" s="125" t="s">
        <v>1201</v>
      </c>
      <c r="B768" s="124" t="s">
        <v>901</v>
      </c>
      <c r="C768" s="152" t="s">
        <v>13</v>
      </c>
      <c r="D768" s="126" t="s">
        <v>864</v>
      </c>
      <c r="E768" s="151">
        <v>1</v>
      </c>
      <c r="F768" s="128"/>
      <c r="G768" s="128"/>
      <c r="Q768" s="90"/>
      <c r="R768" s="90"/>
    </row>
    <row r="769" spans="1:18" ht="72" x14ac:dyDescent="0.25">
      <c r="A769" s="125" t="s">
        <v>1202</v>
      </c>
      <c r="B769" s="124" t="s">
        <v>1203</v>
      </c>
      <c r="C769" s="152" t="s">
        <v>13</v>
      </c>
      <c r="D769" s="126" t="s">
        <v>864</v>
      </c>
      <c r="E769" s="151">
        <v>1</v>
      </c>
      <c r="F769" s="128"/>
      <c r="G769" s="128"/>
      <c r="Q769" s="90"/>
      <c r="R769" s="90"/>
    </row>
    <row r="770" spans="1:18" ht="84" x14ac:dyDescent="0.25">
      <c r="A770" s="125" t="s">
        <v>1204</v>
      </c>
      <c r="B770" s="124" t="s">
        <v>1205</v>
      </c>
      <c r="C770" s="152" t="s">
        <v>13</v>
      </c>
      <c r="D770" s="126" t="s">
        <v>864</v>
      </c>
      <c r="E770" s="151">
        <v>1</v>
      </c>
      <c r="F770" s="128"/>
      <c r="G770" s="128"/>
      <c r="Q770" s="90"/>
      <c r="R770" s="90"/>
    </row>
    <row r="771" spans="1:18" ht="48" x14ac:dyDescent="0.25">
      <c r="A771" s="125" t="s">
        <v>1206</v>
      </c>
      <c r="B771" s="124" t="s">
        <v>1207</v>
      </c>
      <c r="C771" s="152" t="s">
        <v>13</v>
      </c>
      <c r="D771" s="126" t="s">
        <v>864</v>
      </c>
      <c r="E771" s="151">
        <v>1</v>
      </c>
      <c r="F771" s="128"/>
      <c r="G771" s="128"/>
      <c r="Q771" s="90"/>
      <c r="R771" s="90"/>
    </row>
    <row r="772" spans="1:18" ht="48" x14ac:dyDescent="0.25">
      <c r="A772" s="125" t="s">
        <v>1208</v>
      </c>
      <c r="B772" s="124" t="s">
        <v>1209</v>
      </c>
      <c r="C772" s="152" t="s">
        <v>13</v>
      </c>
      <c r="D772" s="126" t="s">
        <v>864</v>
      </c>
      <c r="E772" s="151">
        <v>3</v>
      </c>
      <c r="F772" s="128"/>
      <c r="G772" s="128"/>
      <c r="Q772" s="90"/>
      <c r="R772" s="90"/>
    </row>
    <row r="773" spans="1:18" x14ac:dyDescent="0.2">
      <c r="A773" s="90"/>
      <c r="B773" s="288" t="s">
        <v>1449</v>
      </c>
      <c r="C773" s="261"/>
      <c r="E773" s="269"/>
      <c r="F773" s="261"/>
      <c r="G773" s="264"/>
      <c r="H773" s="244"/>
      <c r="I773" s="244"/>
      <c r="J773" s="244"/>
      <c r="K773" s="244"/>
      <c r="L773" s="244"/>
      <c r="M773" s="244"/>
      <c r="N773" s="244"/>
      <c r="O773" s="244"/>
      <c r="P773" s="244"/>
      <c r="Q773" s="245"/>
      <c r="R773" s="245"/>
    </row>
    <row r="774" spans="1:18" x14ac:dyDescent="0.2">
      <c r="A774" s="289" t="s">
        <v>1455</v>
      </c>
      <c r="B774" s="274"/>
      <c r="C774" s="273"/>
      <c r="D774" s="283" t="s">
        <v>1447</v>
      </c>
      <c r="E774" s="283">
        <v>2</v>
      </c>
      <c r="F774" s="273"/>
      <c r="G774" s="264"/>
      <c r="H774" s="244"/>
      <c r="I774" s="244"/>
      <c r="J774" s="244"/>
      <c r="K774" s="244"/>
      <c r="L774" s="244"/>
      <c r="M774" s="244"/>
      <c r="N774" s="244"/>
      <c r="O774" s="244"/>
      <c r="P774" s="244"/>
      <c r="Q774" s="245"/>
      <c r="R774" s="245"/>
    </row>
    <row r="775" spans="1:18" x14ac:dyDescent="0.2">
      <c r="A775" s="147"/>
      <c r="B775" s="136"/>
      <c r="C775" s="136"/>
      <c r="D775" s="136"/>
      <c r="E775" s="136"/>
      <c r="F775" s="137"/>
      <c r="G775" s="137"/>
    </row>
    <row r="776" spans="1:18" x14ac:dyDescent="0.25">
      <c r="A776" s="153" t="s">
        <v>1210</v>
      </c>
      <c r="B776" s="331" t="s">
        <v>1211</v>
      </c>
      <c r="C776" s="331"/>
      <c r="D776" s="331"/>
      <c r="E776" s="331"/>
      <c r="F776" s="331"/>
      <c r="G776" s="331"/>
      <c r="H776" s="331"/>
      <c r="I776" s="331"/>
      <c r="J776" s="331"/>
      <c r="K776" s="331"/>
      <c r="L776" s="331"/>
      <c r="M776" s="331"/>
      <c r="N776" s="331"/>
      <c r="O776" s="331"/>
      <c r="P776" s="331"/>
      <c r="Q776" s="331"/>
      <c r="R776" s="331"/>
    </row>
    <row r="777" spans="1:18" ht="96" x14ac:dyDescent="0.25">
      <c r="A777" s="125" t="s">
        <v>1212</v>
      </c>
      <c r="B777" s="236" t="s">
        <v>1457</v>
      </c>
      <c r="C777" s="231" t="s">
        <v>13</v>
      </c>
      <c r="D777" s="232" t="s">
        <v>864</v>
      </c>
      <c r="E777" s="243">
        <v>1</v>
      </c>
      <c r="F777" s="235"/>
      <c r="G777" s="235"/>
      <c r="Q777" s="90"/>
      <c r="R777" s="90"/>
    </row>
    <row r="778" spans="1:18" ht="24" x14ac:dyDescent="0.25">
      <c r="A778" s="125" t="s">
        <v>1213</v>
      </c>
      <c r="B778" s="138" t="s">
        <v>922</v>
      </c>
      <c r="C778" s="152" t="s">
        <v>13</v>
      </c>
      <c r="D778" s="126" t="s">
        <v>864</v>
      </c>
      <c r="E778" s="154">
        <v>1</v>
      </c>
      <c r="F778" s="128"/>
      <c r="G778" s="128"/>
      <c r="Q778" s="90"/>
      <c r="R778" s="90"/>
    </row>
    <row r="779" spans="1:18" ht="36" x14ac:dyDescent="0.25">
      <c r="A779" s="125" t="s">
        <v>1214</v>
      </c>
      <c r="B779" s="138" t="s">
        <v>901</v>
      </c>
      <c r="C779" s="152" t="s">
        <v>13</v>
      </c>
      <c r="D779" s="126" t="s">
        <v>864</v>
      </c>
      <c r="E779" s="155">
        <v>1</v>
      </c>
      <c r="F779" s="128"/>
      <c r="G779" s="128"/>
      <c r="Q779" s="90"/>
      <c r="R779" s="90"/>
    </row>
    <row r="780" spans="1:18" ht="48" x14ac:dyDescent="0.25">
      <c r="A780" s="125" t="s">
        <v>1215</v>
      </c>
      <c r="B780" s="138" t="s">
        <v>1216</v>
      </c>
      <c r="C780" s="152" t="s">
        <v>13</v>
      </c>
      <c r="D780" s="126" t="s">
        <v>864</v>
      </c>
      <c r="E780" s="155">
        <v>1</v>
      </c>
      <c r="F780" s="128"/>
      <c r="G780" s="128"/>
      <c r="Q780" s="90"/>
      <c r="R780" s="90"/>
    </row>
    <row r="781" spans="1:18" ht="36" x14ac:dyDescent="0.25">
      <c r="A781" s="125" t="s">
        <v>1217</v>
      </c>
      <c r="B781" s="138" t="s">
        <v>1218</v>
      </c>
      <c r="C781" s="152" t="s">
        <v>13</v>
      </c>
      <c r="D781" s="126" t="s">
        <v>864</v>
      </c>
      <c r="E781" s="155">
        <v>1</v>
      </c>
      <c r="F781" s="128"/>
      <c r="G781" s="128"/>
      <c r="Q781" s="90"/>
      <c r="R781" s="90"/>
    </row>
    <row r="782" spans="1:18" ht="48" x14ac:dyDescent="0.25">
      <c r="A782" s="125" t="s">
        <v>1219</v>
      </c>
      <c r="B782" s="138" t="s">
        <v>998</v>
      </c>
      <c r="C782" s="152" t="s">
        <v>13</v>
      </c>
      <c r="D782" s="126" t="s">
        <v>864</v>
      </c>
      <c r="E782" s="154">
        <v>1</v>
      </c>
      <c r="F782" s="128"/>
      <c r="G782" s="128"/>
      <c r="Q782" s="90"/>
      <c r="R782" s="90"/>
    </row>
    <row r="783" spans="1:18" ht="24" x14ac:dyDescent="0.25">
      <c r="A783" s="125" t="s">
        <v>1220</v>
      </c>
      <c r="B783" s="138" t="s">
        <v>1085</v>
      </c>
      <c r="C783" s="152" t="s">
        <v>13</v>
      </c>
      <c r="D783" s="126" t="s">
        <v>864</v>
      </c>
      <c r="E783" s="154">
        <v>2</v>
      </c>
      <c r="F783" s="128"/>
      <c r="G783" s="128"/>
      <c r="Q783" s="90"/>
      <c r="R783" s="90"/>
    </row>
    <row r="784" spans="1:18" x14ac:dyDescent="0.25">
      <c r="A784" s="90"/>
      <c r="B784" s="290" t="s">
        <v>1450</v>
      </c>
      <c r="C784" s="275"/>
      <c r="D784" s="275"/>
      <c r="E784" s="275"/>
      <c r="F784" s="276"/>
      <c r="G784" s="128"/>
      <c r="Q784" s="245"/>
      <c r="R784" s="245"/>
    </row>
    <row r="785" spans="1:18" x14ac:dyDescent="0.25">
      <c r="A785" s="291" t="s">
        <v>1456</v>
      </c>
      <c r="B785" s="275"/>
      <c r="C785" s="275"/>
      <c r="D785" s="292" t="s">
        <v>1451</v>
      </c>
      <c r="E785" s="292">
        <v>2</v>
      </c>
      <c r="F785" s="275"/>
      <c r="G785" s="128"/>
      <c r="Q785" s="245"/>
      <c r="R785" s="245"/>
    </row>
    <row r="786" spans="1:18" x14ac:dyDescent="0.2">
      <c r="A786" s="147"/>
      <c r="B786" s="136"/>
      <c r="C786" s="136"/>
      <c r="D786" s="136"/>
      <c r="E786" s="136"/>
      <c r="F786" s="137"/>
      <c r="G786" s="137"/>
    </row>
    <row r="787" spans="1:18" x14ac:dyDescent="0.25">
      <c r="A787" s="153" t="s">
        <v>1221</v>
      </c>
      <c r="B787" s="331" t="s">
        <v>1222</v>
      </c>
      <c r="C787" s="331"/>
      <c r="D787" s="331"/>
      <c r="E787" s="331"/>
      <c r="F787" s="331"/>
      <c r="G787" s="331"/>
      <c r="H787" s="331"/>
      <c r="I787" s="331"/>
      <c r="J787" s="331"/>
      <c r="K787" s="331"/>
      <c r="L787" s="331"/>
      <c r="M787" s="331"/>
      <c r="N787" s="331"/>
      <c r="O787" s="331"/>
      <c r="P787" s="331"/>
      <c r="Q787" s="331"/>
      <c r="R787" s="331"/>
    </row>
    <row r="788" spans="1:18" ht="36" x14ac:dyDescent="0.25">
      <c r="A788" s="125" t="s">
        <v>1223</v>
      </c>
      <c r="B788" s="230" t="s">
        <v>1224</v>
      </c>
      <c r="C788" s="231" t="s">
        <v>13</v>
      </c>
      <c r="D788" s="232" t="s">
        <v>864</v>
      </c>
      <c r="E788" s="246">
        <v>1</v>
      </c>
      <c r="F788" s="235"/>
      <c r="G788" s="235"/>
      <c r="Q788" s="90"/>
      <c r="R788" s="90"/>
    </row>
    <row r="789" spans="1:18" ht="24" x14ac:dyDescent="0.25">
      <c r="A789" s="125" t="s">
        <v>1225</v>
      </c>
      <c r="B789" s="129" t="s">
        <v>1226</v>
      </c>
      <c r="C789" s="152" t="s">
        <v>13</v>
      </c>
      <c r="D789" s="126" t="s">
        <v>864</v>
      </c>
      <c r="E789" s="156">
        <v>6</v>
      </c>
      <c r="F789" s="128"/>
      <c r="G789" s="128"/>
      <c r="Q789" s="90"/>
      <c r="R789" s="90"/>
    </row>
    <row r="790" spans="1:18" ht="24" x14ac:dyDescent="0.25">
      <c r="A790" s="125" t="s">
        <v>1227</v>
      </c>
      <c r="B790" s="157" t="s">
        <v>1228</v>
      </c>
      <c r="C790" s="152" t="s">
        <v>13</v>
      </c>
      <c r="D790" s="126" t="s">
        <v>864</v>
      </c>
      <c r="E790" s="158">
        <v>2</v>
      </c>
      <c r="F790" s="128"/>
      <c r="G790" s="128"/>
      <c r="Q790" s="90"/>
      <c r="R790" s="90"/>
    </row>
    <row r="791" spans="1:18" ht="24" x14ac:dyDescent="0.25">
      <c r="A791" s="125" t="s">
        <v>1229</v>
      </c>
      <c r="B791" s="159" t="s">
        <v>916</v>
      </c>
      <c r="C791" s="152" t="s">
        <v>13</v>
      </c>
      <c r="D791" s="126" t="s">
        <v>864</v>
      </c>
      <c r="E791" s="158">
        <v>1</v>
      </c>
      <c r="F791" s="128"/>
      <c r="G791" s="128"/>
      <c r="Q791" s="90"/>
      <c r="R791" s="90"/>
    </row>
    <row r="792" spans="1:18" ht="84" x14ac:dyDescent="0.25">
      <c r="A792" s="125" t="s">
        <v>1230</v>
      </c>
      <c r="B792" s="129" t="s">
        <v>1231</v>
      </c>
      <c r="C792" s="152" t="s">
        <v>13</v>
      </c>
      <c r="D792" s="126" t="s">
        <v>864</v>
      </c>
      <c r="E792" s="155">
        <v>1</v>
      </c>
      <c r="F792" s="128"/>
      <c r="G792" s="128"/>
      <c r="Q792" s="90"/>
      <c r="R792" s="90"/>
    </row>
    <row r="793" spans="1:18" ht="60" x14ac:dyDescent="0.25">
      <c r="A793" s="125" t="s">
        <v>1232</v>
      </c>
      <c r="B793" s="129" t="s">
        <v>1233</v>
      </c>
      <c r="C793" s="152" t="s">
        <v>13</v>
      </c>
      <c r="D793" s="126" t="s">
        <v>864</v>
      </c>
      <c r="E793" s="155">
        <v>1</v>
      </c>
      <c r="F793" s="128"/>
      <c r="G793" s="128"/>
      <c r="Q793" s="90"/>
      <c r="R793" s="90"/>
    </row>
    <row r="794" spans="1:18" ht="60" x14ac:dyDescent="0.25">
      <c r="A794" s="125" t="s">
        <v>1234</v>
      </c>
      <c r="B794" s="129" t="s">
        <v>1235</v>
      </c>
      <c r="C794" s="152" t="s">
        <v>13</v>
      </c>
      <c r="D794" s="126" t="s">
        <v>864</v>
      </c>
      <c r="E794" s="155">
        <v>2</v>
      </c>
      <c r="F794" s="128"/>
      <c r="G794" s="128"/>
      <c r="Q794" s="90"/>
      <c r="R794" s="90"/>
    </row>
    <row r="795" spans="1:18" ht="84" x14ac:dyDescent="0.25">
      <c r="A795" s="125" t="s">
        <v>1236</v>
      </c>
      <c r="B795" s="129" t="s">
        <v>1237</v>
      </c>
      <c r="C795" s="152" t="s">
        <v>13</v>
      </c>
      <c r="D795" s="126" t="s">
        <v>864</v>
      </c>
      <c r="E795" s="155">
        <v>2</v>
      </c>
      <c r="F795" s="128"/>
      <c r="G795" s="128"/>
      <c r="Q795" s="90"/>
      <c r="R795" s="90"/>
    </row>
    <row r="796" spans="1:18" ht="36" x14ac:dyDescent="0.25">
      <c r="A796" s="125" t="s">
        <v>1238</v>
      </c>
      <c r="B796" s="129" t="s">
        <v>1239</v>
      </c>
      <c r="C796" s="152" t="s">
        <v>13</v>
      </c>
      <c r="D796" s="126" t="s">
        <v>864</v>
      </c>
      <c r="E796" s="155">
        <v>8</v>
      </c>
      <c r="F796" s="128"/>
      <c r="G796" s="128"/>
      <c r="Q796" s="90"/>
      <c r="R796" s="90"/>
    </row>
    <row r="797" spans="1:18" ht="36" x14ac:dyDescent="0.25">
      <c r="A797" s="125" t="s">
        <v>1240</v>
      </c>
      <c r="B797" s="129" t="s">
        <v>1241</v>
      </c>
      <c r="C797" s="152" t="s">
        <v>13</v>
      </c>
      <c r="D797" s="126" t="s">
        <v>864</v>
      </c>
      <c r="E797" s="155">
        <v>6</v>
      </c>
      <c r="F797" s="128"/>
      <c r="G797" s="128"/>
      <c r="Q797" s="90"/>
      <c r="R797" s="90"/>
    </row>
    <row r="798" spans="1:18" ht="48" x14ac:dyDescent="0.25">
      <c r="A798" s="125" t="s">
        <v>1242</v>
      </c>
      <c r="B798" s="157" t="s">
        <v>1243</v>
      </c>
      <c r="C798" s="152" t="s">
        <v>13</v>
      </c>
      <c r="D798" s="126" t="s">
        <v>864</v>
      </c>
      <c r="E798" s="158">
        <v>1</v>
      </c>
      <c r="F798" s="128"/>
      <c r="G798" s="128"/>
      <c r="Q798" s="90"/>
      <c r="R798" s="90"/>
    </row>
    <row r="799" spans="1:18" ht="72" x14ac:dyDescent="0.25">
      <c r="A799" s="125" t="s">
        <v>1244</v>
      </c>
      <c r="B799" s="129" t="s">
        <v>1245</v>
      </c>
      <c r="C799" s="152" t="s">
        <v>13</v>
      </c>
      <c r="D799" s="126" t="s">
        <v>864</v>
      </c>
      <c r="E799" s="155">
        <v>1</v>
      </c>
      <c r="F799" s="128"/>
      <c r="G799" s="128"/>
      <c r="Q799" s="90"/>
      <c r="R799" s="90"/>
    </row>
    <row r="800" spans="1:18" ht="36" x14ac:dyDescent="0.25">
      <c r="A800" s="125" t="s">
        <v>1246</v>
      </c>
      <c r="B800" s="159" t="s">
        <v>1057</v>
      </c>
      <c r="C800" s="152" t="s">
        <v>13</v>
      </c>
      <c r="D800" s="126" t="s">
        <v>864</v>
      </c>
      <c r="E800" s="158">
        <v>1</v>
      </c>
      <c r="F800" s="128"/>
      <c r="G800" s="128"/>
      <c r="Q800" s="90"/>
      <c r="R800" s="90"/>
    </row>
    <row r="801" spans="1:18" ht="48" x14ac:dyDescent="0.25">
      <c r="A801" s="125" t="s">
        <v>1247</v>
      </c>
      <c r="B801" s="157" t="s">
        <v>1248</v>
      </c>
      <c r="C801" s="152" t="s">
        <v>13</v>
      </c>
      <c r="D801" s="126" t="s">
        <v>864</v>
      </c>
      <c r="E801" s="158">
        <v>1</v>
      </c>
      <c r="F801" s="128"/>
      <c r="G801" s="128"/>
      <c r="Q801" s="90"/>
      <c r="R801" s="90"/>
    </row>
    <row r="802" spans="1:18" ht="72" x14ac:dyDescent="0.25">
      <c r="A802" s="125" t="s">
        <v>1249</v>
      </c>
      <c r="B802" s="129" t="s">
        <v>1250</v>
      </c>
      <c r="C802" s="152" t="s">
        <v>13</v>
      </c>
      <c r="D802" s="126" t="s">
        <v>864</v>
      </c>
      <c r="E802" s="155">
        <v>1</v>
      </c>
      <c r="F802" s="128"/>
      <c r="G802" s="128"/>
      <c r="Q802" s="90"/>
      <c r="R802" s="90"/>
    </row>
    <row r="803" spans="1:18" ht="72" x14ac:dyDescent="0.25">
      <c r="A803" s="125" t="s">
        <v>1251</v>
      </c>
      <c r="B803" s="129" t="s">
        <v>1252</v>
      </c>
      <c r="C803" s="152" t="s">
        <v>13</v>
      </c>
      <c r="D803" s="126" t="s">
        <v>864</v>
      </c>
      <c r="E803" s="155">
        <v>2</v>
      </c>
      <c r="F803" s="128"/>
      <c r="G803" s="128"/>
      <c r="Q803" s="90"/>
      <c r="R803" s="90"/>
    </row>
    <row r="804" spans="1:18" ht="72" x14ac:dyDescent="0.25">
      <c r="A804" s="125" t="s">
        <v>1253</v>
      </c>
      <c r="B804" s="129" t="s">
        <v>1254</v>
      </c>
      <c r="C804" s="152" t="s">
        <v>13</v>
      </c>
      <c r="D804" s="126" t="s">
        <v>864</v>
      </c>
      <c r="E804" s="155">
        <v>78</v>
      </c>
      <c r="F804" s="128"/>
      <c r="G804" s="128"/>
      <c r="Q804" s="90"/>
      <c r="R804" s="90"/>
    </row>
    <row r="805" spans="1:18" ht="48" x14ac:dyDescent="0.25">
      <c r="A805" s="125" t="s">
        <v>1255</v>
      </c>
      <c r="B805" s="129" t="s">
        <v>1256</v>
      </c>
      <c r="C805" s="152" t="s">
        <v>13</v>
      </c>
      <c r="D805" s="126" t="s">
        <v>864</v>
      </c>
      <c r="E805" s="155">
        <v>2</v>
      </c>
      <c r="F805" s="128"/>
      <c r="G805" s="128"/>
      <c r="Q805" s="90"/>
      <c r="R805" s="90"/>
    </row>
    <row r="806" spans="1:18" ht="36" x14ac:dyDescent="0.25">
      <c r="A806" s="125" t="s">
        <v>1257</v>
      </c>
      <c r="B806" s="129" t="s">
        <v>1258</v>
      </c>
      <c r="C806" s="152" t="s">
        <v>13</v>
      </c>
      <c r="D806" s="126" t="s">
        <v>864</v>
      </c>
      <c r="E806" s="155">
        <v>5</v>
      </c>
      <c r="F806" s="128"/>
      <c r="G806" s="128"/>
      <c r="Q806" s="90"/>
      <c r="R806" s="90"/>
    </row>
    <row r="807" spans="1:18" ht="36" x14ac:dyDescent="0.25">
      <c r="A807" s="125" t="s">
        <v>1259</v>
      </c>
      <c r="B807" s="129" t="s">
        <v>1260</v>
      </c>
      <c r="C807" s="152" t="s">
        <v>13</v>
      </c>
      <c r="D807" s="126" t="s">
        <v>864</v>
      </c>
      <c r="E807" s="155">
        <v>4</v>
      </c>
      <c r="F807" s="128"/>
      <c r="G807" s="128"/>
      <c r="Q807" s="90"/>
      <c r="R807" s="90"/>
    </row>
    <row r="808" spans="1:18" x14ac:dyDescent="0.25">
      <c r="A808" s="317" t="s">
        <v>1261</v>
      </c>
      <c r="B808" s="318"/>
      <c r="C808" s="318"/>
      <c r="D808" s="318"/>
      <c r="E808" s="318"/>
      <c r="F808" s="318"/>
      <c r="G808" s="160"/>
      <c r="Q808" s="245"/>
      <c r="R808" s="245"/>
    </row>
    <row r="809" spans="1:18" x14ac:dyDescent="0.2">
      <c r="A809" s="147"/>
      <c r="B809" s="136"/>
      <c r="C809" s="136"/>
      <c r="D809" s="136"/>
      <c r="E809" s="136"/>
      <c r="F809" s="137"/>
      <c r="G809" s="137"/>
    </row>
    <row r="810" spans="1:18" x14ac:dyDescent="0.25">
      <c r="A810" s="153" t="s">
        <v>1262</v>
      </c>
      <c r="B810" s="331" t="s">
        <v>1263</v>
      </c>
      <c r="C810" s="331"/>
      <c r="D810" s="331"/>
      <c r="E810" s="331"/>
      <c r="F810" s="331"/>
      <c r="G810" s="331"/>
      <c r="H810" s="331"/>
      <c r="I810" s="331"/>
      <c r="J810" s="331"/>
      <c r="K810" s="331"/>
      <c r="L810" s="331"/>
      <c r="M810" s="331"/>
      <c r="N810" s="331"/>
      <c r="O810" s="331"/>
      <c r="P810" s="331"/>
      <c r="Q810" s="331"/>
      <c r="R810" s="331"/>
    </row>
    <row r="811" spans="1:18" ht="24" x14ac:dyDescent="0.25">
      <c r="A811" s="125" t="s">
        <v>1264</v>
      </c>
      <c r="B811" s="236" t="s">
        <v>1265</v>
      </c>
      <c r="C811" s="231" t="s">
        <v>13</v>
      </c>
      <c r="D811" s="232" t="s">
        <v>864</v>
      </c>
      <c r="E811" s="237">
        <v>1</v>
      </c>
      <c r="F811" s="235"/>
      <c r="G811" s="235"/>
      <c r="Q811" s="90"/>
      <c r="R811" s="90"/>
    </row>
    <row r="812" spans="1:18" ht="72" x14ac:dyDescent="0.25">
      <c r="A812" s="125" t="s">
        <v>1266</v>
      </c>
      <c r="B812" s="138" t="s">
        <v>1267</v>
      </c>
      <c r="C812" s="152" t="s">
        <v>13</v>
      </c>
      <c r="D812" s="126" t="s">
        <v>864</v>
      </c>
      <c r="E812" s="131">
        <v>1</v>
      </c>
      <c r="F812" s="128"/>
      <c r="G812" s="128"/>
      <c r="Q812" s="90"/>
      <c r="R812" s="90"/>
    </row>
    <row r="813" spans="1:18" ht="84" x14ac:dyDescent="0.25">
      <c r="A813" s="125" t="s">
        <v>1268</v>
      </c>
      <c r="B813" s="138" t="s">
        <v>1269</v>
      </c>
      <c r="C813" s="152" t="s">
        <v>13</v>
      </c>
      <c r="D813" s="126" t="s">
        <v>864</v>
      </c>
      <c r="E813" s="131">
        <v>1</v>
      </c>
      <c r="F813" s="128"/>
      <c r="G813" s="128"/>
      <c r="Q813" s="90"/>
      <c r="R813" s="90"/>
    </row>
    <row r="814" spans="1:18" ht="60" x14ac:dyDescent="0.25">
      <c r="A814" s="125" t="s">
        <v>1270</v>
      </c>
      <c r="B814" s="138" t="s">
        <v>1271</v>
      </c>
      <c r="C814" s="152" t="s">
        <v>13</v>
      </c>
      <c r="D814" s="126" t="s">
        <v>864</v>
      </c>
      <c r="E814" s="131">
        <v>2</v>
      </c>
      <c r="F814" s="128"/>
      <c r="G814" s="128"/>
      <c r="Q814" s="90"/>
      <c r="R814" s="90"/>
    </row>
    <row r="815" spans="1:18" ht="72" x14ac:dyDescent="0.25">
      <c r="A815" s="125" t="s">
        <v>1272</v>
      </c>
      <c r="B815" s="138" t="s">
        <v>1273</v>
      </c>
      <c r="C815" s="152" t="s">
        <v>13</v>
      </c>
      <c r="D815" s="126" t="s">
        <v>864</v>
      </c>
      <c r="E815" s="131">
        <v>2</v>
      </c>
      <c r="F815" s="128"/>
      <c r="G815" s="128"/>
      <c r="Q815" s="90"/>
      <c r="R815" s="90"/>
    </row>
    <row r="816" spans="1:18" ht="72" x14ac:dyDescent="0.25">
      <c r="A816" s="125" t="s">
        <v>1274</v>
      </c>
      <c r="B816" s="138" t="s">
        <v>1275</v>
      </c>
      <c r="C816" s="152" t="s">
        <v>13</v>
      </c>
      <c r="D816" s="126" t="s">
        <v>864</v>
      </c>
      <c r="E816" s="131">
        <v>2</v>
      </c>
      <c r="F816" s="128"/>
      <c r="G816" s="128"/>
      <c r="Q816" s="90"/>
      <c r="R816" s="90"/>
    </row>
    <row r="817" spans="1:18" ht="84" x14ac:dyDescent="0.25">
      <c r="A817" s="125" t="s">
        <v>1276</v>
      </c>
      <c r="B817" s="138" t="s">
        <v>1277</v>
      </c>
      <c r="C817" s="152" t="s">
        <v>13</v>
      </c>
      <c r="D817" s="126" t="s">
        <v>864</v>
      </c>
      <c r="E817" s="131">
        <v>1</v>
      </c>
      <c r="F817" s="128"/>
      <c r="G817" s="128"/>
      <c r="Q817" s="90"/>
      <c r="R817" s="90"/>
    </row>
    <row r="818" spans="1:18" ht="72" x14ac:dyDescent="0.25">
      <c r="A818" s="125" t="s">
        <v>1278</v>
      </c>
      <c r="B818" s="138" t="s">
        <v>1279</v>
      </c>
      <c r="C818" s="152" t="s">
        <v>13</v>
      </c>
      <c r="D818" s="126" t="s">
        <v>864</v>
      </c>
      <c r="E818" s="131">
        <v>12</v>
      </c>
      <c r="F818" s="128"/>
      <c r="G818" s="128"/>
      <c r="Q818" s="90"/>
      <c r="R818" s="90"/>
    </row>
    <row r="819" spans="1:18" ht="24" x14ac:dyDescent="0.25">
      <c r="A819" s="125" t="s">
        <v>1280</v>
      </c>
      <c r="B819" s="138" t="s">
        <v>1281</v>
      </c>
      <c r="C819" s="152" t="s">
        <v>13</v>
      </c>
      <c r="D819" s="126" t="s">
        <v>864</v>
      </c>
      <c r="E819" s="131">
        <v>3</v>
      </c>
      <c r="F819" s="128"/>
      <c r="G819" s="128"/>
      <c r="Q819" s="90"/>
      <c r="R819" s="90"/>
    </row>
    <row r="820" spans="1:18" x14ac:dyDescent="0.25">
      <c r="A820" s="317" t="s">
        <v>1282</v>
      </c>
      <c r="B820" s="318"/>
      <c r="C820" s="318"/>
      <c r="D820" s="318"/>
      <c r="E820" s="318"/>
      <c r="F820" s="318"/>
      <c r="G820" s="160"/>
      <c r="Q820" s="245"/>
      <c r="R820" s="245"/>
    </row>
    <row r="821" spans="1:18" x14ac:dyDescent="0.2">
      <c r="A821" s="147"/>
      <c r="B821" s="136"/>
      <c r="C821" s="136"/>
      <c r="D821" s="136"/>
      <c r="E821" s="136"/>
      <c r="F821" s="137"/>
      <c r="G821" s="137"/>
    </row>
    <row r="822" spans="1:18" x14ac:dyDescent="0.25">
      <c r="A822" s="161" t="s">
        <v>1283</v>
      </c>
      <c r="B822" s="333" t="s">
        <v>1284</v>
      </c>
      <c r="C822" s="333"/>
      <c r="D822" s="333"/>
      <c r="E822" s="333"/>
      <c r="F822" s="333"/>
      <c r="G822" s="333"/>
      <c r="H822" s="333"/>
      <c r="I822" s="333"/>
      <c r="J822" s="333"/>
      <c r="K822" s="333"/>
      <c r="L822" s="333"/>
      <c r="M822" s="333"/>
      <c r="N822" s="333"/>
      <c r="O822" s="333"/>
      <c r="P822" s="333"/>
      <c r="Q822" s="333"/>
      <c r="R822" s="333"/>
    </row>
    <row r="823" spans="1:18" ht="48" x14ac:dyDescent="0.25">
      <c r="A823" s="125" t="s">
        <v>1285</v>
      </c>
      <c r="B823" s="236" t="s">
        <v>1464</v>
      </c>
      <c r="C823" s="231" t="s">
        <v>13</v>
      </c>
      <c r="D823" s="232" t="s">
        <v>864</v>
      </c>
      <c r="E823" s="237">
        <v>1</v>
      </c>
      <c r="F823" s="235"/>
      <c r="G823" s="235"/>
      <c r="Q823" s="90"/>
      <c r="R823" s="90"/>
    </row>
    <row r="824" spans="1:18" ht="84" x14ac:dyDescent="0.25">
      <c r="A824" s="125" t="s">
        <v>1286</v>
      </c>
      <c r="B824" s="138" t="s">
        <v>1287</v>
      </c>
      <c r="C824" s="152" t="s">
        <v>13</v>
      </c>
      <c r="D824" s="126" t="s">
        <v>864</v>
      </c>
      <c r="E824" s="131">
        <v>1</v>
      </c>
      <c r="F824" s="128"/>
      <c r="G824" s="128"/>
      <c r="Q824" s="90"/>
      <c r="R824" s="90"/>
    </row>
    <row r="825" spans="1:18" ht="84" x14ac:dyDescent="0.25">
      <c r="A825" s="125" t="s">
        <v>1288</v>
      </c>
      <c r="B825" s="138" t="s">
        <v>1289</v>
      </c>
      <c r="C825" s="152" t="s">
        <v>13</v>
      </c>
      <c r="D825" s="126" t="s">
        <v>864</v>
      </c>
      <c r="E825" s="131">
        <v>1</v>
      </c>
      <c r="F825" s="128"/>
      <c r="G825" s="128"/>
      <c r="Q825" s="90"/>
      <c r="R825" s="90"/>
    </row>
    <row r="826" spans="1:18" ht="48" x14ac:dyDescent="0.25">
      <c r="A826" s="125" t="s">
        <v>1290</v>
      </c>
      <c r="B826" s="138" t="s">
        <v>1291</v>
      </c>
      <c r="C826" s="152" t="s">
        <v>13</v>
      </c>
      <c r="D826" s="126" t="s">
        <v>864</v>
      </c>
      <c r="E826" s="131">
        <v>1</v>
      </c>
      <c r="F826" s="128"/>
      <c r="G826" s="128"/>
      <c r="Q826" s="90"/>
      <c r="R826" s="90"/>
    </row>
    <row r="827" spans="1:18" ht="48" x14ac:dyDescent="0.25">
      <c r="A827" s="125" t="s">
        <v>1292</v>
      </c>
      <c r="B827" s="138" t="s">
        <v>1293</v>
      </c>
      <c r="C827" s="152" t="s">
        <v>13</v>
      </c>
      <c r="D827" s="126" t="s">
        <v>864</v>
      </c>
      <c r="E827" s="131">
        <v>1</v>
      </c>
      <c r="F827" s="128"/>
      <c r="G827" s="128"/>
      <c r="Q827" s="90"/>
      <c r="R827" s="90"/>
    </row>
    <row r="828" spans="1:18" ht="72" x14ac:dyDescent="0.25">
      <c r="A828" s="125" t="s">
        <v>1294</v>
      </c>
      <c r="B828" s="138" t="s">
        <v>1295</v>
      </c>
      <c r="C828" s="152" t="s">
        <v>13</v>
      </c>
      <c r="D828" s="126" t="s">
        <v>864</v>
      </c>
      <c r="E828" s="131">
        <v>2</v>
      </c>
      <c r="F828" s="128"/>
      <c r="G828" s="128"/>
      <c r="Q828" s="90"/>
      <c r="R828" s="90"/>
    </row>
    <row r="829" spans="1:18" ht="72" x14ac:dyDescent="0.25">
      <c r="A829" s="125" t="s">
        <v>1296</v>
      </c>
      <c r="B829" s="138" t="s">
        <v>1297</v>
      </c>
      <c r="C829" s="152" t="s">
        <v>13</v>
      </c>
      <c r="D829" s="126" t="s">
        <v>864</v>
      </c>
      <c r="E829" s="131">
        <v>12</v>
      </c>
      <c r="F829" s="128"/>
      <c r="G829" s="128"/>
      <c r="Q829" s="90"/>
      <c r="R829" s="90"/>
    </row>
    <row r="830" spans="1:18" ht="36" x14ac:dyDescent="0.25">
      <c r="A830" s="125" t="s">
        <v>1298</v>
      </c>
      <c r="B830" s="138" t="s">
        <v>1299</v>
      </c>
      <c r="C830" s="152" t="s">
        <v>13</v>
      </c>
      <c r="D830" s="126" t="s">
        <v>864</v>
      </c>
      <c r="E830" s="131">
        <v>3</v>
      </c>
      <c r="F830" s="128"/>
      <c r="G830" s="128"/>
      <c r="Q830" s="90"/>
      <c r="R830" s="90"/>
    </row>
    <row r="831" spans="1:18" x14ac:dyDescent="0.25">
      <c r="A831" s="90"/>
      <c r="B831" s="90" t="s">
        <v>1452</v>
      </c>
      <c r="C831" s="2"/>
      <c r="D831" s="90"/>
      <c r="E831" s="90"/>
      <c r="F831" s="90"/>
      <c r="G831" s="277"/>
      <c r="Q831" s="245"/>
      <c r="R831" s="245"/>
    </row>
    <row r="832" spans="1:18" x14ac:dyDescent="0.25">
      <c r="A832" s="293" t="s">
        <v>1458</v>
      </c>
      <c r="B832" s="278"/>
      <c r="C832" s="279"/>
      <c r="D832" s="294" t="s">
        <v>1447</v>
      </c>
      <c r="E832" s="292">
        <v>10</v>
      </c>
      <c r="F832" s="279"/>
      <c r="G832" s="277"/>
      <c r="Q832" s="245"/>
      <c r="R832" s="245"/>
    </row>
    <row r="833" spans="1:18" x14ac:dyDescent="0.2">
      <c r="A833" s="147"/>
      <c r="B833" s="136"/>
      <c r="C833" s="136"/>
      <c r="D833" s="136"/>
      <c r="E833" s="136"/>
      <c r="F833" s="137"/>
      <c r="G833" s="137"/>
    </row>
    <row r="834" spans="1:18" x14ac:dyDescent="0.25">
      <c r="A834" s="153" t="s">
        <v>1300</v>
      </c>
      <c r="B834" s="332" t="s">
        <v>1301</v>
      </c>
      <c r="C834" s="332"/>
      <c r="D834" s="332"/>
      <c r="E834" s="332"/>
      <c r="F834" s="332"/>
      <c r="G834" s="332"/>
      <c r="H834" s="332"/>
      <c r="I834" s="332"/>
      <c r="J834" s="332"/>
      <c r="K834" s="332"/>
      <c r="L834" s="332"/>
      <c r="M834" s="332"/>
      <c r="N834" s="332"/>
      <c r="O834" s="332"/>
      <c r="P834" s="332"/>
      <c r="Q834" s="332"/>
      <c r="R834" s="332"/>
    </row>
    <row r="835" spans="1:18" ht="48" x14ac:dyDescent="0.25">
      <c r="A835" s="125" t="s">
        <v>1302</v>
      </c>
      <c r="B835" s="236" t="s">
        <v>1459</v>
      </c>
      <c r="C835" s="231" t="s">
        <v>13</v>
      </c>
      <c r="D835" s="232" t="s">
        <v>864</v>
      </c>
      <c r="E835" s="246">
        <v>1</v>
      </c>
      <c r="F835" s="235"/>
      <c r="G835" s="235"/>
      <c r="Q835" s="90"/>
      <c r="R835" s="90"/>
    </row>
    <row r="836" spans="1:18" ht="72" x14ac:dyDescent="0.25">
      <c r="A836" s="125" t="s">
        <v>1303</v>
      </c>
      <c r="B836" s="138" t="s">
        <v>1304</v>
      </c>
      <c r="C836" s="152" t="s">
        <v>13</v>
      </c>
      <c r="D836" s="126" t="s">
        <v>864</v>
      </c>
      <c r="E836" s="155">
        <v>2</v>
      </c>
      <c r="F836" s="128"/>
      <c r="G836" s="128"/>
      <c r="Q836" s="90"/>
      <c r="R836" s="90"/>
    </row>
    <row r="837" spans="1:18" ht="60" x14ac:dyDescent="0.25">
      <c r="A837" s="125" t="s">
        <v>1305</v>
      </c>
      <c r="B837" s="138" t="s">
        <v>1306</v>
      </c>
      <c r="C837" s="152" t="s">
        <v>13</v>
      </c>
      <c r="D837" s="126" t="s">
        <v>864</v>
      </c>
      <c r="E837" s="155">
        <v>9</v>
      </c>
      <c r="F837" s="128"/>
      <c r="G837" s="128"/>
      <c r="Q837" s="90"/>
      <c r="R837" s="90"/>
    </row>
    <row r="838" spans="1:18" ht="36" x14ac:dyDescent="0.25">
      <c r="A838" s="125" t="s">
        <v>1307</v>
      </c>
      <c r="B838" s="138" t="s">
        <v>1308</v>
      </c>
      <c r="C838" s="152" t="s">
        <v>13</v>
      </c>
      <c r="D838" s="126" t="s">
        <v>864</v>
      </c>
      <c r="E838" s="155">
        <v>4</v>
      </c>
      <c r="F838" s="128"/>
      <c r="G838" s="128"/>
      <c r="Q838" s="90"/>
      <c r="R838" s="90"/>
    </row>
    <row r="839" spans="1:18" x14ac:dyDescent="0.25">
      <c r="A839" s="255"/>
      <c r="B839" s="295" t="s">
        <v>1301</v>
      </c>
      <c r="C839" s="152"/>
      <c r="D839" s="280"/>
      <c r="E839" s="281"/>
      <c r="F839" s="128"/>
      <c r="G839" s="128"/>
      <c r="Q839" s="245"/>
      <c r="R839" s="245"/>
    </row>
    <row r="840" spans="1:18" x14ac:dyDescent="0.25">
      <c r="A840" s="290" t="s">
        <v>1460</v>
      </c>
      <c r="B840" s="275"/>
      <c r="C840" s="275"/>
      <c r="D840" s="292" t="s">
        <v>1447</v>
      </c>
      <c r="E840" s="296">
        <v>9</v>
      </c>
      <c r="F840" s="92"/>
      <c r="G840" s="277"/>
      <c r="Q840" s="245"/>
      <c r="R840" s="245"/>
    </row>
    <row r="841" spans="1:18" x14ac:dyDescent="0.2">
      <c r="A841" s="147"/>
      <c r="B841" s="136"/>
      <c r="C841" s="136"/>
      <c r="D841" s="136"/>
      <c r="E841" s="136"/>
      <c r="F841" s="137"/>
      <c r="G841" s="137"/>
    </row>
    <row r="842" spans="1:18" x14ac:dyDescent="0.25">
      <c r="A842" s="161" t="s">
        <v>1309</v>
      </c>
      <c r="B842" s="330" t="s">
        <v>1310</v>
      </c>
      <c r="C842" s="330"/>
      <c r="D842" s="330"/>
      <c r="E842" s="330"/>
      <c r="F842" s="330"/>
      <c r="G842" s="330"/>
      <c r="H842" s="330"/>
      <c r="I842" s="330"/>
      <c r="J842" s="330"/>
      <c r="K842" s="330"/>
      <c r="L842" s="330"/>
      <c r="M842" s="330"/>
      <c r="N842" s="330"/>
      <c r="O842" s="330"/>
      <c r="P842" s="330"/>
      <c r="Q842" s="330"/>
      <c r="R842" s="330"/>
    </row>
    <row r="843" spans="1:18" ht="132" x14ac:dyDescent="0.25">
      <c r="A843" s="125" t="s">
        <v>1311</v>
      </c>
      <c r="B843" s="247" t="s">
        <v>1312</v>
      </c>
      <c r="C843" s="231" t="s">
        <v>13</v>
      </c>
      <c r="D843" s="232" t="s">
        <v>864</v>
      </c>
      <c r="E843" s="248">
        <v>3</v>
      </c>
      <c r="F843" s="235"/>
      <c r="G843" s="235"/>
      <c r="Q843" s="90"/>
      <c r="R843" s="90"/>
    </row>
    <row r="844" spans="1:18" ht="84" x14ac:dyDescent="0.25">
      <c r="A844" s="125" t="s">
        <v>1313</v>
      </c>
      <c r="B844" s="129" t="s">
        <v>1314</v>
      </c>
      <c r="C844" s="152" t="s">
        <v>13</v>
      </c>
      <c r="D844" s="126" t="s">
        <v>864</v>
      </c>
      <c r="E844" s="131">
        <v>24</v>
      </c>
      <c r="F844" s="128"/>
      <c r="G844" s="128"/>
      <c r="Q844" s="90"/>
      <c r="R844" s="90"/>
    </row>
    <row r="845" spans="1:18" ht="108" x14ac:dyDescent="0.25">
      <c r="A845" s="125" t="s">
        <v>1315</v>
      </c>
      <c r="B845" s="129" t="s">
        <v>1316</v>
      </c>
      <c r="C845" s="152" t="s">
        <v>13</v>
      </c>
      <c r="D845" s="126" t="s">
        <v>864</v>
      </c>
      <c r="E845" s="131">
        <v>8</v>
      </c>
      <c r="F845" s="128"/>
      <c r="G845" s="128"/>
      <c r="Q845" s="90"/>
      <c r="R845" s="90"/>
    </row>
    <row r="846" spans="1:18" ht="96" x14ac:dyDescent="0.25">
      <c r="A846" s="125" t="s">
        <v>1317</v>
      </c>
      <c r="B846" s="129" t="s">
        <v>1318</v>
      </c>
      <c r="C846" s="152" t="s">
        <v>13</v>
      </c>
      <c r="D846" s="126" t="s">
        <v>864</v>
      </c>
      <c r="E846" s="131">
        <v>20</v>
      </c>
      <c r="F846" s="128"/>
      <c r="G846" s="128"/>
      <c r="Q846" s="90"/>
      <c r="R846" s="90"/>
    </row>
    <row r="847" spans="1:18" ht="84" x14ac:dyDescent="0.25">
      <c r="A847" s="125" t="s">
        <v>1319</v>
      </c>
      <c r="B847" s="129" t="s">
        <v>1320</v>
      </c>
      <c r="C847" s="152" t="s">
        <v>13</v>
      </c>
      <c r="D847" s="126" t="s">
        <v>864</v>
      </c>
      <c r="E847" s="131">
        <v>20</v>
      </c>
      <c r="F847" s="128"/>
      <c r="G847" s="128"/>
      <c r="Q847" s="90"/>
      <c r="R847" s="90"/>
    </row>
    <row r="848" spans="1:18" ht="108" x14ac:dyDescent="0.25">
      <c r="A848" s="125" t="s">
        <v>1321</v>
      </c>
      <c r="B848" s="129" t="s">
        <v>1322</v>
      </c>
      <c r="C848" s="152" t="s">
        <v>13</v>
      </c>
      <c r="D848" s="126" t="s">
        <v>864</v>
      </c>
      <c r="E848" s="131">
        <v>1</v>
      </c>
      <c r="F848" s="128"/>
      <c r="G848" s="128"/>
      <c r="Q848" s="90"/>
      <c r="R848" s="90"/>
    </row>
    <row r="849" spans="1:18" ht="36" x14ac:dyDescent="0.25">
      <c r="A849" s="125" t="s">
        <v>1323</v>
      </c>
      <c r="B849" s="129" t="s">
        <v>1324</v>
      </c>
      <c r="C849" s="152" t="s">
        <v>13</v>
      </c>
      <c r="D849" s="126" t="s">
        <v>864</v>
      </c>
      <c r="E849" s="131">
        <v>17</v>
      </c>
      <c r="F849" s="128"/>
      <c r="G849" s="128"/>
      <c r="Q849" s="90"/>
      <c r="R849" s="90"/>
    </row>
    <row r="850" spans="1:18" x14ac:dyDescent="0.25">
      <c r="A850" s="317" t="s">
        <v>1325</v>
      </c>
      <c r="B850" s="318"/>
      <c r="C850" s="318"/>
      <c r="D850" s="318"/>
      <c r="E850" s="318"/>
      <c r="F850" s="318"/>
      <c r="G850" s="160"/>
      <c r="Q850" s="245"/>
      <c r="R850" s="245"/>
    </row>
    <row r="851" spans="1:18" ht="15" x14ac:dyDescent="0.25">
      <c r="A851" s="317"/>
      <c r="B851" s="320"/>
      <c r="C851" s="320"/>
      <c r="D851" s="320"/>
      <c r="E851" s="320"/>
      <c r="F851" s="320"/>
      <c r="G851" s="321"/>
      <c r="Q851" s="245"/>
      <c r="R851" s="245"/>
    </row>
    <row r="852" spans="1:18" x14ac:dyDescent="0.2">
      <c r="A852" s="326" t="s">
        <v>1326</v>
      </c>
      <c r="B852" s="326"/>
      <c r="C852" s="326"/>
      <c r="D852" s="326"/>
      <c r="E852" s="326"/>
      <c r="F852" s="326"/>
      <c r="G852" s="160"/>
      <c r="Q852" s="245"/>
      <c r="R852" s="245"/>
    </row>
    <row r="853" spans="1:18" ht="15" x14ac:dyDescent="0.25">
      <c r="A853" s="327"/>
      <c r="B853" s="328"/>
      <c r="C853" s="328"/>
      <c r="D853" s="328"/>
      <c r="E853" s="328"/>
      <c r="F853" s="328"/>
      <c r="G853" s="329"/>
    </row>
    <row r="854" spans="1:18" x14ac:dyDescent="0.25">
      <c r="A854" s="161" t="s">
        <v>1327</v>
      </c>
      <c r="B854" s="330" t="s">
        <v>1328</v>
      </c>
      <c r="C854" s="330"/>
      <c r="D854" s="330"/>
      <c r="E854" s="330"/>
      <c r="F854" s="330"/>
      <c r="G854" s="330"/>
      <c r="H854" s="330"/>
      <c r="I854" s="330"/>
      <c r="J854" s="330"/>
      <c r="K854" s="330"/>
      <c r="L854" s="330"/>
      <c r="M854" s="330"/>
      <c r="N854" s="330"/>
      <c r="O854" s="330"/>
      <c r="P854" s="330"/>
      <c r="Q854" s="330"/>
      <c r="R854" s="330"/>
    </row>
    <row r="855" spans="1:18" x14ac:dyDescent="0.25">
      <c r="A855" s="125" t="s">
        <v>1329</v>
      </c>
      <c r="B855" s="249" t="s">
        <v>1330</v>
      </c>
      <c r="C855" s="231" t="s">
        <v>13</v>
      </c>
      <c r="D855" s="232" t="s">
        <v>1331</v>
      </c>
      <c r="E855" s="248">
        <v>1</v>
      </c>
      <c r="F855" s="235"/>
      <c r="G855" s="235"/>
      <c r="Q855" s="90"/>
      <c r="R855" s="90"/>
    </row>
    <row r="856" spans="1:18" ht="36" x14ac:dyDescent="0.25">
      <c r="A856" s="125" t="s">
        <v>1332</v>
      </c>
      <c r="B856" s="197" t="s">
        <v>1402</v>
      </c>
      <c r="C856" s="152" t="s">
        <v>13</v>
      </c>
      <c r="D856" s="126" t="s">
        <v>1331</v>
      </c>
      <c r="E856" s="162">
        <v>1</v>
      </c>
      <c r="F856" s="128"/>
      <c r="G856" s="128"/>
      <c r="Q856" s="90"/>
      <c r="R856" s="90"/>
    </row>
    <row r="857" spans="1:18" ht="25.5" x14ac:dyDescent="0.25">
      <c r="A857" s="125" t="s">
        <v>1333</v>
      </c>
      <c r="B857" s="198" t="s">
        <v>1400</v>
      </c>
      <c r="C857" s="152" t="s">
        <v>13</v>
      </c>
      <c r="D857" s="126" t="s">
        <v>1331</v>
      </c>
      <c r="E857" s="162">
        <v>1</v>
      </c>
      <c r="F857" s="128"/>
      <c r="G857" s="128"/>
      <c r="Q857" s="90"/>
      <c r="R857" s="90"/>
    </row>
    <row r="858" spans="1:18" ht="25.5" x14ac:dyDescent="0.25">
      <c r="A858" s="125" t="s">
        <v>1334</v>
      </c>
      <c r="B858" s="198" t="s">
        <v>1335</v>
      </c>
      <c r="C858" s="152" t="s">
        <v>13</v>
      </c>
      <c r="D858" s="126" t="s">
        <v>1331</v>
      </c>
      <c r="E858" s="162">
        <v>1</v>
      </c>
      <c r="F858" s="128"/>
      <c r="G858" s="128"/>
      <c r="Q858" s="90"/>
      <c r="R858" s="90"/>
    </row>
    <row r="859" spans="1:18" ht="25.5" x14ac:dyDescent="0.25">
      <c r="A859" s="125" t="s">
        <v>1336</v>
      </c>
      <c r="B859" s="198" t="s">
        <v>1337</v>
      </c>
      <c r="C859" s="152" t="s">
        <v>13</v>
      </c>
      <c r="D859" s="126" t="s">
        <v>1331</v>
      </c>
      <c r="E859" s="162">
        <v>1</v>
      </c>
      <c r="F859" s="128"/>
      <c r="G859" s="128"/>
      <c r="Q859" s="90"/>
      <c r="R859" s="90"/>
    </row>
    <row r="860" spans="1:18" x14ac:dyDescent="0.25">
      <c r="A860" s="125" t="s">
        <v>1338</v>
      </c>
      <c r="B860" s="198" t="s">
        <v>1339</v>
      </c>
      <c r="C860" s="152" t="s">
        <v>13</v>
      </c>
      <c r="D860" s="126" t="s">
        <v>1331</v>
      </c>
      <c r="E860" s="162">
        <v>1</v>
      </c>
      <c r="F860" s="128"/>
      <c r="G860" s="128"/>
      <c r="Q860" s="90"/>
      <c r="R860" s="90"/>
    </row>
    <row r="861" spans="1:18" ht="25.5" x14ac:dyDescent="0.25">
      <c r="A861" s="125" t="s">
        <v>1340</v>
      </c>
      <c r="B861" s="198" t="s">
        <v>1401</v>
      </c>
      <c r="C861" s="152" t="s">
        <v>13</v>
      </c>
      <c r="D861" s="126" t="s">
        <v>1331</v>
      </c>
      <c r="E861" s="162">
        <v>1</v>
      </c>
      <c r="F861" s="128"/>
      <c r="G861" s="128"/>
      <c r="Q861" s="90"/>
      <c r="R861" s="90"/>
    </row>
    <row r="862" spans="1:18" ht="38.25" x14ac:dyDescent="0.25">
      <c r="A862" s="163" t="s">
        <v>1393</v>
      </c>
      <c r="B862" s="164" t="s">
        <v>1405</v>
      </c>
      <c r="C862" s="152" t="s">
        <v>13</v>
      </c>
      <c r="D862" s="165" t="s">
        <v>1331</v>
      </c>
      <c r="E862" s="162">
        <v>1</v>
      </c>
      <c r="F862" s="166"/>
      <c r="G862" s="166"/>
      <c r="Q862" s="90"/>
      <c r="R862" s="90"/>
    </row>
    <row r="863" spans="1:18" x14ac:dyDescent="0.25">
      <c r="A863" s="317" t="s">
        <v>1341</v>
      </c>
      <c r="B863" s="318"/>
      <c r="C863" s="318"/>
      <c r="D863" s="318"/>
      <c r="E863" s="318"/>
      <c r="F863" s="318"/>
      <c r="G863" s="160"/>
      <c r="Q863" s="245"/>
      <c r="R863" s="245"/>
    </row>
    <row r="864" spans="1:18" x14ac:dyDescent="0.2">
      <c r="A864" s="147"/>
      <c r="B864" s="136"/>
      <c r="C864" s="136"/>
      <c r="D864" s="136"/>
      <c r="E864" s="136"/>
      <c r="F864" s="137"/>
      <c r="G864" s="137"/>
    </row>
    <row r="865" spans="1:28" x14ac:dyDescent="0.25">
      <c r="A865" s="153" t="s">
        <v>1342</v>
      </c>
      <c r="B865" s="331" t="s">
        <v>1343</v>
      </c>
      <c r="C865" s="331"/>
      <c r="D865" s="331"/>
      <c r="E865" s="331"/>
      <c r="F865" s="331"/>
      <c r="G865" s="331"/>
      <c r="H865" s="331"/>
      <c r="I865" s="331"/>
      <c r="J865" s="331"/>
      <c r="K865" s="331"/>
      <c r="L865" s="331"/>
      <c r="M865" s="331"/>
      <c r="N865" s="331"/>
      <c r="O865" s="331"/>
      <c r="P865" s="331"/>
      <c r="Q865" s="331"/>
      <c r="R865" s="331"/>
    </row>
    <row r="866" spans="1:28" ht="24" x14ac:dyDescent="0.25">
      <c r="A866" s="167"/>
      <c r="B866" s="226" t="s">
        <v>1344</v>
      </c>
      <c r="C866" s="231" t="s">
        <v>13</v>
      </c>
      <c r="D866" s="228"/>
      <c r="E866" s="228"/>
      <c r="F866" s="229"/>
      <c r="G866" s="229"/>
    </row>
    <row r="867" spans="1:28" ht="14.25" x14ac:dyDescent="0.25">
      <c r="A867" s="125" t="s">
        <v>1345</v>
      </c>
      <c r="B867" s="168" t="s">
        <v>1346</v>
      </c>
      <c r="C867" s="152" t="s">
        <v>13</v>
      </c>
      <c r="D867" s="126" t="s">
        <v>164</v>
      </c>
      <c r="E867" s="169">
        <v>5500</v>
      </c>
      <c r="F867" s="170"/>
      <c r="G867" s="128"/>
      <c r="Q867" s="90"/>
      <c r="R867" s="90"/>
    </row>
    <row r="868" spans="1:28" ht="14.25" x14ac:dyDescent="0.25">
      <c r="A868" s="125" t="s">
        <v>1347</v>
      </c>
      <c r="B868" s="168" t="s">
        <v>1348</v>
      </c>
      <c r="C868" s="152" t="s">
        <v>13</v>
      </c>
      <c r="D868" s="126" t="s">
        <v>164</v>
      </c>
      <c r="E868" s="169">
        <v>600</v>
      </c>
      <c r="F868" s="170"/>
      <c r="G868" s="128"/>
      <c r="Q868" s="90"/>
      <c r="R868" s="90"/>
    </row>
    <row r="869" spans="1:28" ht="14.25" x14ac:dyDescent="0.25">
      <c r="A869" s="125" t="s">
        <v>1349</v>
      </c>
      <c r="B869" s="168" t="s">
        <v>1350</v>
      </c>
      <c r="C869" s="152" t="s">
        <v>13</v>
      </c>
      <c r="D869" s="126" t="s">
        <v>164</v>
      </c>
      <c r="E869" s="169">
        <v>100</v>
      </c>
      <c r="F869" s="170"/>
      <c r="G869" s="128"/>
      <c r="Q869" s="90"/>
      <c r="R869" s="90"/>
    </row>
    <row r="870" spans="1:28" ht="14.25" x14ac:dyDescent="0.25">
      <c r="A870" s="125" t="s">
        <v>1351</v>
      </c>
      <c r="B870" s="168" t="s">
        <v>1352</v>
      </c>
      <c r="C870" s="152" t="s">
        <v>13</v>
      </c>
      <c r="D870" s="126" t="s">
        <v>164</v>
      </c>
      <c r="E870" s="169">
        <v>700</v>
      </c>
      <c r="F870" s="170"/>
      <c r="G870" s="128"/>
      <c r="Q870" s="90"/>
      <c r="R870" s="90"/>
    </row>
    <row r="871" spans="1:28" ht="14.25" x14ac:dyDescent="0.25">
      <c r="A871" s="125" t="s">
        <v>1353</v>
      </c>
      <c r="B871" s="168" t="s">
        <v>1354</v>
      </c>
      <c r="C871" s="152" t="s">
        <v>13</v>
      </c>
      <c r="D871" s="126" t="s">
        <v>164</v>
      </c>
      <c r="E871" s="169">
        <v>750</v>
      </c>
      <c r="F871" s="170"/>
      <c r="G871" s="128"/>
      <c r="Q871" s="90"/>
      <c r="R871" s="90"/>
    </row>
    <row r="872" spans="1:28" ht="14.25" x14ac:dyDescent="0.25">
      <c r="A872" s="125" t="s">
        <v>1355</v>
      </c>
      <c r="B872" s="168" t="s">
        <v>1356</v>
      </c>
      <c r="C872" s="152" t="s">
        <v>13</v>
      </c>
      <c r="D872" s="126" t="s">
        <v>164</v>
      </c>
      <c r="E872" s="169">
        <v>400</v>
      </c>
      <c r="F872" s="170"/>
      <c r="G872" s="128"/>
      <c r="Q872" s="90"/>
      <c r="R872" s="90"/>
    </row>
    <row r="873" spans="1:28" x14ac:dyDescent="0.25">
      <c r="A873" s="125" t="s">
        <v>1357</v>
      </c>
      <c r="B873" s="168" t="s">
        <v>1358</v>
      </c>
      <c r="C873" s="152" t="s">
        <v>13</v>
      </c>
      <c r="D873" s="126" t="s">
        <v>164</v>
      </c>
      <c r="E873" s="169">
        <v>100</v>
      </c>
      <c r="F873" s="170"/>
      <c r="G873" s="128"/>
      <c r="Q873" s="90"/>
      <c r="R873" s="90"/>
    </row>
    <row r="874" spans="1:28" ht="14.25" x14ac:dyDescent="0.25">
      <c r="A874" s="125" t="s">
        <v>1359</v>
      </c>
      <c r="B874" s="168" t="s">
        <v>1360</v>
      </c>
      <c r="C874" s="152" t="s">
        <v>13</v>
      </c>
      <c r="D874" s="126" t="s">
        <v>164</v>
      </c>
      <c r="E874" s="169">
        <v>3000</v>
      </c>
      <c r="F874" s="170"/>
      <c r="G874" s="128"/>
      <c r="Q874" s="90"/>
      <c r="R874" s="90"/>
    </row>
    <row r="875" spans="1:28" x14ac:dyDescent="0.25">
      <c r="A875" s="317" t="s">
        <v>1361</v>
      </c>
      <c r="B875" s="318"/>
      <c r="C875" s="318"/>
      <c r="D875" s="318"/>
      <c r="E875" s="318"/>
      <c r="F875" s="318"/>
      <c r="G875" s="171"/>
      <c r="Q875" s="210"/>
      <c r="R875" s="210"/>
    </row>
    <row r="876" spans="1:28" ht="15" x14ac:dyDescent="0.25">
      <c r="A876" s="319"/>
      <c r="B876" s="320"/>
      <c r="C876" s="320"/>
      <c r="D876" s="320"/>
      <c r="E876" s="320"/>
      <c r="F876" s="320"/>
      <c r="G876" s="321"/>
      <c r="W876" s="299"/>
      <c r="X876" s="299"/>
      <c r="Y876" s="299"/>
      <c r="Z876" s="299"/>
      <c r="AA876" s="299"/>
      <c r="AB876" s="299"/>
    </row>
    <row r="877" spans="1:28" ht="15" x14ac:dyDescent="0.2">
      <c r="A877" s="139" t="s">
        <v>870</v>
      </c>
      <c r="B877" s="322" t="s">
        <v>1362</v>
      </c>
      <c r="C877" s="320"/>
      <c r="D877" s="320"/>
      <c r="E877" s="320"/>
      <c r="F877" s="321"/>
      <c r="G877" s="134"/>
      <c r="Q877" s="90"/>
      <c r="R877" s="90"/>
    </row>
    <row r="878" spans="1:28" x14ac:dyDescent="0.2">
      <c r="A878" s="135"/>
      <c r="B878" s="136"/>
      <c r="C878" s="136"/>
      <c r="D878" s="136"/>
      <c r="E878" s="136"/>
      <c r="F878" s="137"/>
      <c r="G878" s="137"/>
    </row>
    <row r="879" spans="1:28" ht="14.25" customHeight="1" x14ac:dyDescent="0.25">
      <c r="A879" s="323" t="s">
        <v>1363</v>
      </c>
      <c r="B879" s="324"/>
      <c r="C879" s="324"/>
      <c r="D879" s="324"/>
      <c r="E879" s="324"/>
      <c r="F879" s="325"/>
      <c r="G879" s="134"/>
      <c r="Q879" s="90"/>
      <c r="R879" s="90"/>
    </row>
    <row r="880" spans="1:28" ht="14.25" customHeight="1" x14ac:dyDescent="0.25">
      <c r="A880" s="178"/>
      <c r="B880" s="177"/>
      <c r="C880" s="177"/>
      <c r="D880" s="177"/>
      <c r="E880" s="177"/>
      <c r="F880" s="177"/>
      <c r="G880" s="134"/>
      <c r="Q880" s="90"/>
      <c r="R880" s="90"/>
    </row>
    <row r="881" spans="1:18" ht="14.25" customHeight="1" x14ac:dyDescent="0.25">
      <c r="A881" s="179"/>
      <c r="B881" s="250"/>
      <c r="C881" s="250"/>
      <c r="D881" s="250"/>
      <c r="E881" s="250"/>
      <c r="F881" s="250"/>
      <c r="G881" s="251"/>
      <c r="Q881" s="101"/>
      <c r="R881" s="101"/>
    </row>
    <row r="882" spans="1:18" ht="14.25" customHeight="1" x14ac:dyDescent="0.25">
      <c r="A882" s="189">
        <v>4</v>
      </c>
      <c r="B882" s="312" t="s">
        <v>1380</v>
      </c>
      <c r="C882" s="312"/>
      <c r="D882" s="312"/>
      <c r="E882" s="312"/>
      <c r="F882" s="312"/>
      <c r="G882" s="312"/>
      <c r="H882" s="312"/>
      <c r="I882" s="312"/>
      <c r="J882" s="312"/>
      <c r="K882" s="312"/>
      <c r="L882" s="312"/>
      <c r="M882" s="312"/>
      <c r="N882" s="312"/>
      <c r="O882" s="312"/>
      <c r="P882" s="312"/>
      <c r="Q882" s="312"/>
      <c r="R882" s="312"/>
    </row>
    <row r="883" spans="1:18" ht="24.75" customHeight="1" x14ac:dyDescent="0.25">
      <c r="A883" s="180" t="s">
        <v>1381</v>
      </c>
      <c r="B883" s="252" t="s">
        <v>1386</v>
      </c>
      <c r="C883" s="231" t="s">
        <v>13</v>
      </c>
      <c r="D883" s="232" t="s">
        <v>864</v>
      </c>
      <c r="E883" s="253">
        <v>20</v>
      </c>
      <c r="F883" s="254"/>
      <c r="G883" s="234"/>
      <c r="Q883" s="215"/>
      <c r="R883" s="215"/>
    </row>
    <row r="884" spans="1:18" ht="21.75" customHeight="1" x14ac:dyDescent="0.25">
      <c r="A884" s="180" t="s">
        <v>1382</v>
      </c>
      <c r="B884" s="191" t="s">
        <v>1407</v>
      </c>
      <c r="C884" s="152" t="s">
        <v>13</v>
      </c>
      <c r="D884" s="126" t="s">
        <v>864</v>
      </c>
      <c r="E884" s="183">
        <v>20</v>
      </c>
      <c r="F884" s="177"/>
      <c r="G884" s="134"/>
      <c r="Q884" s="90"/>
      <c r="R884" s="90"/>
    </row>
    <row r="885" spans="1:18" ht="23.25" customHeight="1" x14ac:dyDescent="0.25">
      <c r="A885" s="180" t="s">
        <v>1395</v>
      </c>
      <c r="B885" s="191" t="s">
        <v>1389</v>
      </c>
      <c r="C885" s="152" t="s">
        <v>13</v>
      </c>
      <c r="D885" s="126" t="s">
        <v>864</v>
      </c>
      <c r="E885" s="181">
        <v>14</v>
      </c>
      <c r="F885" s="177"/>
      <c r="G885" s="134"/>
      <c r="Q885" s="90"/>
      <c r="R885" s="90"/>
    </row>
    <row r="886" spans="1:18" ht="23.25" customHeight="1" x14ac:dyDescent="0.25">
      <c r="A886" s="180" t="s">
        <v>1396</v>
      </c>
      <c r="B886" s="191" t="s">
        <v>1387</v>
      </c>
      <c r="C886" s="152" t="s">
        <v>13</v>
      </c>
      <c r="D886" s="126" t="s">
        <v>864</v>
      </c>
      <c r="E886" s="182">
        <v>14</v>
      </c>
      <c r="F886" s="177"/>
      <c r="G886" s="134"/>
      <c r="Q886" s="90"/>
      <c r="R886" s="90"/>
    </row>
    <row r="887" spans="1:18" ht="27.75" customHeight="1" x14ac:dyDescent="0.25">
      <c r="A887" s="180" t="s">
        <v>1397</v>
      </c>
      <c r="B887" s="191" t="s">
        <v>1388</v>
      </c>
      <c r="C887" s="152" t="s">
        <v>13</v>
      </c>
      <c r="D887" s="126" t="s">
        <v>864</v>
      </c>
      <c r="E887" s="182">
        <v>40</v>
      </c>
      <c r="F887" s="177"/>
      <c r="G887" s="134"/>
      <c r="Q887" s="90"/>
      <c r="R887" s="90"/>
    </row>
    <row r="888" spans="1:18" x14ac:dyDescent="0.2">
      <c r="A888" s="309" t="s">
        <v>1383</v>
      </c>
      <c r="B888" s="310"/>
      <c r="C888" s="310"/>
      <c r="D888" s="310"/>
      <c r="E888" s="310"/>
      <c r="F888" s="311"/>
      <c r="G888" s="134"/>
      <c r="Q888" s="90"/>
      <c r="R888" s="90"/>
    </row>
    <row r="889" spans="1:18" ht="12.75" customHeight="1" x14ac:dyDescent="0.2">
      <c r="A889" s="186"/>
      <c r="B889" s="187"/>
      <c r="C889" s="187"/>
      <c r="D889" s="187"/>
      <c r="E889" s="187"/>
      <c r="F889" s="188"/>
      <c r="G889" s="134"/>
      <c r="Q889" s="90"/>
      <c r="R889" s="90"/>
    </row>
    <row r="890" spans="1:18" ht="12.75" customHeight="1" x14ac:dyDescent="0.25">
      <c r="A890" s="303" t="s">
        <v>1385</v>
      </c>
      <c r="B890" s="304"/>
      <c r="C890" s="304"/>
      <c r="D890" s="304"/>
      <c r="E890" s="304"/>
      <c r="F890" s="305"/>
      <c r="G890" s="313" t="s">
        <v>1436</v>
      </c>
      <c r="H890" s="314"/>
      <c r="I890" s="314"/>
      <c r="J890" s="314"/>
      <c r="K890" s="314"/>
      <c r="L890" s="314"/>
      <c r="M890" s="314"/>
      <c r="N890" s="314"/>
      <c r="O890" s="314"/>
      <c r="P890" s="314"/>
      <c r="Q890" s="314"/>
      <c r="R890" s="315"/>
    </row>
    <row r="891" spans="1:18" ht="15" x14ac:dyDescent="0.25">
      <c r="A891" s="184" t="s">
        <v>1364</v>
      </c>
      <c r="B891" s="300" t="s">
        <v>1365</v>
      </c>
      <c r="C891" s="301"/>
      <c r="D891" s="301"/>
      <c r="E891" s="301"/>
      <c r="F891" s="302"/>
      <c r="G891" s="185"/>
      <c r="Q891" s="90"/>
      <c r="R891" s="90"/>
    </row>
    <row r="892" spans="1:18" ht="19.5" customHeight="1" x14ac:dyDescent="0.25">
      <c r="A892" s="184" t="s">
        <v>1366</v>
      </c>
      <c r="B892" s="300" t="s">
        <v>1384</v>
      </c>
      <c r="C892" s="301"/>
      <c r="D892" s="301"/>
      <c r="E892" s="301"/>
      <c r="F892" s="302"/>
      <c r="G892" s="185"/>
      <c r="Q892" s="90"/>
      <c r="R892" s="90"/>
    </row>
    <row r="893" spans="1:18" ht="15" x14ac:dyDescent="0.25">
      <c r="A893" s="184" t="s">
        <v>743</v>
      </c>
      <c r="B893" s="300" t="s">
        <v>1367</v>
      </c>
      <c r="C893" s="301"/>
      <c r="D893" s="301"/>
      <c r="E893" s="301"/>
      <c r="F893" s="302"/>
      <c r="G893" s="185"/>
      <c r="Q893" s="90"/>
      <c r="R893" s="90"/>
    </row>
    <row r="894" spans="1:18" ht="15" x14ac:dyDescent="0.25">
      <c r="A894" s="184" t="s">
        <v>1379</v>
      </c>
      <c r="B894" s="300" t="s">
        <v>1398</v>
      </c>
      <c r="C894" s="301"/>
      <c r="D894" s="301"/>
      <c r="E894" s="301"/>
      <c r="F894" s="302"/>
      <c r="G894" s="185"/>
      <c r="Q894" s="90"/>
      <c r="R894" s="90"/>
    </row>
    <row r="895" spans="1:18" ht="15" customHeight="1" x14ac:dyDescent="0.25">
      <c r="A895" s="306" t="s">
        <v>1430</v>
      </c>
      <c r="B895" s="307"/>
      <c r="C895" s="307"/>
      <c r="D895" s="307"/>
      <c r="E895" s="307"/>
      <c r="F895" s="308"/>
      <c r="G895" s="185"/>
      <c r="Q895" s="90"/>
      <c r="R895" s="90"/>
    </row>
    <row r="896" spans="1:18" ht="15" x14ac:dyDescent="0.25">
      <c r="A896" s="201"/>
      <c r="B896" s="202"/>
      <c r="C896" s="199"/>
      <c r="D896" s="199"/>
      <c r="E896" s="199"/>
      <c r="F896" s="203" t="s">
        <v>1428</v>
      </c>
      <c r="G896" s="185"/>
      <c r="Q896" s="90"/>
      <c r="R896" s="90"/>
    </row>
    <row r="897" spans="1:18" ht="14.25" customHeight="1" x14ac:dyDescent="0.25">
      <c r="A897" s="306" t="s">
        <v>1429</v>
      </c>
      <c r="B897" s="307"/>
      <c r="C897" s="307"/>
      <c r="D897" s="307"/>
      <c r="E897" s="307"/>
      <c r="F897" s="308"/>
      <c r="G897" s="185"/>
      <c r="Q897" s="90"/>
      <c r="R897" s="90"/>
    </row>
    <row r="901" spans="1:18" ht="15.75" x14ac:dyDescent="0.25">
      <c r="B901" s="172" t="s">
        <v>1423</v>
      </c>
      <c r="C901" s="200" t="s">
        <v>1424</v>
      </c>
      <c r="E901" s="173" t="s">
        <v>1425</v>
      </c>
      <c r="Q901" s="316" t="s">
        <v>1437</v>
      </c>
      <c r="R901" s="316" t="s">
        <v>1438</v>
      </c>
    </row>
    <row r="902" spans="1:18" x14ac:dyDescent="0.25">
      <c r="B902" s="14"/>
      <c r="Q902" s="316"/>
      <c r="R902" s="316"/>
    </row>
    <row r="903" spans="1:18" x14ac:dyDescent="0.25">
      <c r="B903" s="172" t="s">
        <v>1426</v>
      </c>
      <c r="E903" s="173" t="s">
        <v>1427</v>
      </c>
      <c r="Q903" s="316"/>
      <c r="R903" s="316"/>
    </row>
    <row r="904" spans="1:18" x14ac:dyDescent="0.25">
      <c r="Q904" s="316"/>
      <c r="R904" s="316"/>
    </row>
    <row r="905" spans="1:18" x14ac:dyDescent="0.25">
      <c r="Q905" s="316"/>
      <c r="R905" s="316"/>
    </row>
    <row r="908" spans="1:18" x14ac:dyDescent="0.25">
      <c r="B908" s="260" t="s">
        <v>1439</v>
      </c>
      <c r="D908" s="8" t="s">
        <v>1444</v>
      </c>
    </row>
    <row r="909" spans="1:18" ht="25.5" x14ac:dyDescent="0.25">
      <c r="B909" s="89" t="s">
        <v>1440</v>
      </c>
      <c r="D909" s="297" t="s">
        <v>1445</v>
      </c>
      <c r="E909" s="297"/>
      <c r="F909" s="297"/>
      <c r="G909" s="297"/>
      <c r="H909" s="297"/>
      <c r="I909" s="297"/>
      <c r="J909" s="297"/>
      <c r="K909" s="297"/>
      <c r="L909" s="297"/>
      <c r="M909" s="297"/>
      <c r="N909" s="297"/>
      <c r="O909" s="297"/>
      <c r="P909" s="297"/>
      <c r="Q909" s="297"/>
    </row>
    <row r="910" spans="1:18" ht="51" x14ac:dyDescent="0.25">
      <c r="B910" s="89" t="s">
        <v>1442</v>
      </c>
      <c r="D910" s="298"/>
      <c r="E910" s="298"/>
      <c r="F910" s="298"/>
      <c r="G910" s="298"/>
      <c r="H910" s="298"/>
      <c r="I910" s="298"/>
      <c r="J910" s="298"/>
      <c r="K910" s="298"/>
      <c r="L910" s="298"/>
      <c r="M910" s="298"/>
      <c r="N910" s="298"/>
      <c r="O910" s="298"/>
      <c r="P910" s="298"/>
      <c r="Q910" s="298"/>
    </row>
    <row r="911" spans="1:18" ht="25.5" x14ac:dyDescent="0.25">
      <c r="B911" s="89" t="s">
        <v>1441</v>
      </c>
    </row>
    <row r="912" spans="1:18" ht="51" x14ac:dyDescent="0.25">
      <c r="B912" s="89" t="s">
        <v>1443</v>
      </c>
    </row>
  </sheetData>
  <mergeCells count="196">
    <mergeCell ref="Q78:Q79"/>
    <mergeCell ref="R78:R79"/>
    <mergeCell ref="B190:R190"/>
    <mergeCell ref="B202:R202"/>
    <mergeCell ref="B213:R213"/>
    <mergeCell ref="B222:R222"/>
    <mergeCell ref="B262:R262"/>
    <mergeCell ref="B271:R271"/>
    <mergeCell ref="B309:R309"/>
    <mergeCell ref="G78:G79"/>
    <mergeCell ref="B80:F80"/>
    <mergeCell ref="B116:F116"/>
    <mergeCell ref="B140:F140"/>
    <mergeCell ref="B143:F143"/>
    <mergeCell ref="B146:F146"/>
    <mergeCell ref="B150:F150"/>
    <mergeCell ref="B155:F155"/>
    <mergeCell ref="B160:F160"/>
    <mergeCell ref="B123:F123"/>
    <mergeCell ref="B126:F126"/>
    <mergeCell ref="B127:F127"/>
    <mergeCell ref="B128:G128"/>
    <mergeCell ref="B134:F134"/>
    <mergeCell ref="B136:F136"/>
    <mergeCell ref="B24:F24"/>
    <mergeCell ref="B26:F26"/>
    <mergeCell ref="B31:F31"/>
    <mergeCell ref="A32:F32"/>
    <mergeCell ref="B33:G33"/>
    <mergeCell ref="B37:F37"/>
    <mergeCell ref="B2:G2"/>
    <mergeCell ref="B5:G5"/>
    <mergeCell ref="B9:G9"/>
    <mergeCell ref="B10:G10"/>
    <mergeCell ref="B15:F15"/>
    <mergeCell ref="B20:F20"/>
    <mergeCell ref="B54:G54"/>
    <mergeCell ref="B63:F63"/>
    <mergeCell ref="B66:F66"/>
    <mergeCell ref="B69:F69"/>
    <mergeCell ref="B71:F71"/>
    <mergeCell ref="B74:F74"/>
    <mergeCell ref="B41:F41"/>
    <mergeCell ref="A42:F42"/>
    <mergeCell ref="B43:G43"/>
    <mergeCell ref="B48:F48"/>
    <mergeCell ref="B52:F52"/>
    <mergeCell ref="A53:F53"/>
    <mergeCell ref="A81:A82"/>
    <mergeCell ref="A83:A84"/>
    <mergeCell ref="A85:A87"/>
    <mergeCell ref="A88:A90"/>
    <mergeCell ref="B77:F77"/>
    <mergeCell ref="A78:A79"/>
    <mergeCell ref="B78:B79"/>
    <mergeCell ref="C78:C79"/>
    <mergeCell ref="D78:D79"/>
    <mergeCell ref="E78:E79"/>
    <mergeCell ref="F78:F79"/>
    <mergeCell ref="A117:A118"/>
    <mergeCell ref="B119:F119"/>
    <mergeCell ref="A120:A122"/>
    <mergeCell ref="F120:F122"/>
    <mergeCell ref="G120:G122"/>
    <mergeCell ref="B94:F94"/>
    <mergeCell ref="A98:A103"/>
    <mergeCell ref="B106:F106"/>
    <mergeCell ref="B109:F109"/>
    <mergeCell ref="B110:F110"/>
    <mergeCell ref="B111:G111"/>
    <mergeCell ref="B180:F180"/>
    <mergeCell ref="B181:G181"/>
    <mergeCell ref="B185:F185"/>
    <mergeCell ref="B186:F186"/>
    <mergeCell ref="B188:G188"/>
    <mergeCell ref="A189:I189"/>
    <mergeCell ref="B161:F161"/>
    <mergeCell ref="B162:G162"/>
    <mergeCell ref="B166:F166"/>
    <mergeCell ref="B172:F172"/>
    <mergeCell ref="B176:F176"/>
    <mergeCell ref="B179:F179"/>
    <mergeCell ref="B167:F167"/>
    <mergeCell ref="B173:F173"/>
    <mergeCell ref="B163:F163"/>
    <mergeCell ref="B177:F177"/>
    <mergeCell ref="A211:F211"/>
    <mergeCell ref="A212:G212"/>
    <mergeCell ref="A219:G219"/>
    <mergeCell ref="A220:F220"/>
    <mergeCell ref="A221:G221"/>
    <mergeCell ref="A199:G199"/>
    <mergeCell ref="A200:F200"/>
    <mergeCell ref="A201:G201"/>
    <mergeCell ref="B210:G210"/>
    <mergeCell ref="A269:F269"/>
    <mergeCell ref="A270:G270"/>
    <mergeCell ref="A306:G306"/>
    <mergeCell ref="A307:F307"/>
    <mergeCell ref="A308:G308"/>
    <mergeCell ref="A259:G259"/>
    <mergeCell ref="A260:F260"/>
    <mergeCell ref="A261:G261"/>
    <mergeCell ref="A268:G268"/>
    <mergeCell ref="A367:F367"/>
    <mergeCell ref="A368:G368"/>
    <mergeCell ref="A413:G413"/>
    <mergeCell ref="A414:F414"/>
    <mergeCell ref="A415:G415"/>
    <mergeCell ref="A356:G356"/>
    <mergeCell ref="A357:F357"/>
    <mergeCell ref="A358:G358"/>
    <mergeCell ref="A366:G366"/>
    <mergeCell ref="B359:R359"/>
    <mergeCell ref="B369:R369"/>
    <mergeCell ref="B416:R416"/>
    <mergeCell ref="B424:R424"/>
    <mergeCell ref="B463:R463"/>
    <mergeCell ref="B479:G479"/>
    <mergeCell ref="B480:G480"/>
    <mergeCell ref="A498:F498"/>
    <mergeCell ref="A499:G499"/>
    <mergeCell ref="A474:G474"/>
    <mergeCell ref="A475:F475"/>
    <mergeCell ref="A476:G476"/>
    <mergeCell ref="A477:F477"/>
    <mergeCell ref="A478:G478"/>
    <mergeCell ref="B472:R472"/>
    <mergeCell ref="B481:R481"/>
    <mergeCell ref="A461:F461"/>
    <mergeCell ref="A462:G462"/>
    <mergeCell ref="A469:G469"/>
    <mergeCell ref="A470:F470"/>
    <mergeCell ref="A471:G471"/>
    <mergeCell ref="A421:G421"/>
    <mergeCell ref="A422:F422"/>
    <mergeCell ref="A423:G423"/>
    <mergeCell ref="A460:G460"/>
    <mergeCell ref="B500:R500"/>
    <mergeCell ref="A540:F540"/>
    <mergeCell ref="A541:G541"/>
    <mergeCell ref="A546:F546"/>
    <mergeCell ref="A547:G547"/>
    <mergeCell ref="B548:G548"/>
    <mergeCell ref="A514:G514"/>
    <mergeCell ref="A529:G529"/>
    <mergeCell ref="B515:R515"/>
    <mergeCell ref="B530:R530"/>
    <mergeCell ref="B542:R542"/>
    <mergeCell ref="F513:G513"/>
    <mergeCell ref="A633:F633"/>
    <mergeCell ref="A689:F689"/>
    <mergeCell ref="A762:F762"/>
    <mergeCell ref="A552:F552"/>
    <mergeCell ref="A559:F559"/>
    <mergeCell ref="B561:F561"/>
    <mergeCell ref="B555:R555"/>
    <mergeCell ref="B563:R563"/>
    <mergeCell ref="B565:R565"/>
    <mergeCell ref="B635:R635"/>
    <mergeCell ref="B691:R691"/>
    <mergeCell ref="B764:R764"/>
    <mergeCell ref="A820:F820"/>
    <mergeCell ref="A808:F808"/>
    <mergeCell ref="B776:R776"/>
    <mergeCell ref="B787:R787"/>
    <mergeCell ref="B810:R810"/>
    <mergeCell ref="B822:R822"/>
    <mergeCell ref="B834:R834"/>
    <mergeCell ref="B842:R842"/>
    <mergeCell ref="A875:F875"/>
    <mergeCell ref="A876:G876"/>
    <mergeCell ref="B877:F877"/>
    <mergeCell ref="A879:F879"/>
    <mergeCell ref="A850:F850"/>
    <mergeCell ref="A851:G851"/>
    <mergeCell ref="A852:F852"/>
    <mergeCell ref="A853:G853"/>
    <mergeCell ref="A863:F863"/>
    <mergeCell ref="B854:R854"/>
    <mergeCell ref="B865:R865"/>
    <mergeCell ref="D909:Q909"/>
    <mergeCell ref="D910:Q910"/>
    <mergeCell ref="W876:AB876"/>
    <mergeCell ref="B891:F891"/>
    <mergeCell ref="B892:F892"/>
    <mergeCell ref="B893:F893"/>
    <mergeCell ref="B894:F894"/>
    <mergeCell ref="A890:F890"/>
    <mergeCell ref="A897:F897"/>
    <mergeCell ref="A888:F888"/>
    <mergeCell ref="A895:F895"/>
    <mergeCell ref="B882:R882"/>
    <mergeCell ref="G890:R890"/>
    <mergeCell ref="Q901:Q905"/>
    <mergeCell ref="R901:R905"/>
  </mergeCells>
  <pageMargins left="0.7" right="0.7" top="0.75" bottom="0.75" header="0.3" footer="0.3"/>
  <pageSetup paperSize="9" orientation="landscape" horizontalDpi="300" verticalDpi="30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JN Dokument" ma:contentTypeID="0x0101006DB0F8F7738EDF4DA0E2E14EA69F41B7009F6921338CFD5F4DAD475703732A9527" ma:contentTypeVersion="14" ma:contentTypeDescription="" ma:contentTypeScope="" ma:versionID="9ed67a921bde908637490453167bffa2">
  <xsd:schema xmlns:xsd="http://www.w3.org/2001/XMLSchema" xmlns:xs="http://www.w3.org/2001/XMLSchema" xmlns:p="http://schemas.microsoft.com/office/2006/metadata/properties" xmlns:ns2="0f37ee01-0781-405a-a340-6acb344575b7" targetNamespace="http://schemas.microsoft.com/office/2006/metadata/properties" ma:root="true" ma:fieldsID="21cea34c78942bde9271c846aea4c545" ns2:_="">
    <xsd:import namespace="0f37ee01-0781-405a-a340-6acb344575b7"/>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f37ee01-0781-405a-a340-6acb344575b7" elementFormDefault="qualified">
    <xsd:import namespace="http://schemas.microsoft.com/office/2006/documentManagement/types"/>
    <xsd:import namespace="http://schemas.microsoft.com/office/infopath/2007/PartnerControls"/>
    <xsd:element name="SharedWithUsers" ma:index="8" nillable="true" ma:displayName="Дељено са"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Тип садржаја"/>
        <xsd:element ref="dc:title" minOccurs="0" maxOccurs="1" ma:index="4" ma:displayName="Наслов"/>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B191B25-E8CB-40E1-93FB-870DCB0216D2}"/>
</file>

<file path=customXml/itemProps2.xml><?xml version="1.0" encoding="utf-8"?>
<ds:datastoreItem xmlns:ds="http://schemas.openxmlformats.org/officeDocument/2006/customXml" ds:itemID="{236983B5-5773-4E36-B106-535007119D35}"/>
</file>

<file path=customXml/itemProps3.xml><?xml version="1.0" encoding="utf-8"?>
<ds:datastoreItem xmlns:ds="http://schemas.openxmlformats.org/officeDocument/2006/customXml" ds:itemID="{2FF93B4F-2FBA-4F33-BBEF-E3CDBDE5881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Obrazac strukture cene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2015-06-05T18:17:20Z</dcterms:created>
  <dcterms:modified xsi:type="dcterms:W3CDTF">2020-10-26T14:57:15Z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7b75824c-cac2-433a-85d3-c71602aa2fb8</vt:lpwstr>
  </property>
  <property fmtid="{D5CDD505-2E9C-101B-9397-08002B2CF9AE}" pid="3" name="ContentTypeId">
    <vt:lpwstr>0x0101006DB0F8F7738EDF4DA0E2E14EA69F41B7009F6921338CFD5F4DAD475703732A9527</vt:lpwstr>
  </property>
</Properties>
</file>